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8640" windowHeight="9285"/>
  </bookViews>
  <sheets>
    <sheet name="Hoja1" sheetId="1" r:id="rId1"/>
  </sheets>
  <definedNames>
    <definedName name="Print_Area" localSheetId="0">Hoja1!$A$2:$H$89</definedName>
    <definedName name="Print_Titles" localSheetId="0">Hoja1!$1:$4</definedName>
  </definedNames>
  <calcPr calcId="124519"/>
</workbook>
</file>

<file path=xl/calcChain.xml><?xml version="1.0" encoding="utf-8"?>
<calcChain xmlns="http://schemas.openxmlformats.org/spreadsheetml/2006/main">
  <c r="F38" i="1"/>
  <c r="G33"/>
  <c r="F33"/>
  <c r="C29"/>
  <c r="F20"/>
  <c r="C20"/>
  <c r="C43"/>
  <c r="E43" s="1"/>
  <c r="C38"/>
  <c r="E38" s="1"/>
  <c r="F36"/>
  <c r="C36"/>
  <c r="E36" s="1"/>
  <c r="F34"/>
  <c r="C34"/>
  <c r="C33"/>
  <c r="F30"/>
  <c r="C30"/>
  <c r="F21"/>
  <c r="C21"/>
  <c r="F16"/>
  <c r="C16"/>
  <c r="F15"/>
  <c r="C15"/>
  <c r="F14"/>
  <c r="C14"/>
  <c r="E30"/>
  <c r="E31"/>
  <c r="E32"/>
  <c r="E33"/>
  <c r="E34"/>
  <c r="E35"/>
  <c r="E37"/>
  <c r="E40"/>
  <c r="E41"/>
  <c r="E42"/>
  <c r="E44"/>
  <c r="E45"/>
  <c r="E46"/>
  <c r="E47"/>
  <c r="E48"/>
  <c r="E81" l="1"/>
  <c r="H81" s="1"/>
  <c r="E80"/>
  <c r="H80" s="1"/>
  <c r="E79"/>
  <c r="H79" s="1"/>
  <c r="E78"/>
  <c r="H78" s="1"/>
  <c r="E77"/>
  <c r="H77" s="1"/>
  <c r="E76"/>
  <c r="H76" s="1"/>
  <c r="E74"/>
  <c r="H74" s="1"/>
  <c r="E73"/>
  <c r="H73" s="1"/>
  <c r="E72"/>
  <c r="H72" s="1"/>
  <c r="E70"/>
  <c r="H70" s="1"/>
  <c r="E69"/>
  <c r="H69" s="1"/>
  <c r="E68"/>
  <c r="H68" s="1"/>
  <c r="E67"/>
  <c r="H67" s="1"/>
  <c r="E66"/>
  <c r="H66" s="1"/>
  <c r="E65"/>
  <c r="H65" s="1"/>
  <c r="E64"/>
  <c r="H64" s="1"/>
  <c r="E62"/>
  <c r="H62" s="1"/>
  <c r="E61"/>
  <c r="H61" s="1"/>
  <c r="E60"/>
  <c r="H60" s="1"/>
  <c r="E58"/>
  <c r="H58" s="1"/>
  <c r="E57"/>
  <c r="H57" s="1"/>
  <c r="E56"/>
  <c r="H56" s="1"/>
  <c r="E55"/>
  <c r="H55" s="1"/>
  <c r="E54"/>
  <c r="H54" s="1"/>
  <c r="E53"/>
  <c r="H53" s="1"/>
  <c r="E52"/>
  <c r="H52" s="1"/>
  <c r="E51"/>
  <c r="H51" s="1"/>
  <c r="E50"/>
  <c r="H50" s="1"/>
  <c r="H48"/>
  <c r="H47"/>
  <c r="H46"/>
  <c r="H45"/>
  <c r="H44"/>
  <c r="H43"/>
  <c r="H42"/>
  <c r="H41"/>
  <c r="H40"/>
  <c r="H38"/>
  <c r="H37"/>
  <c r="H36"/>
  <c r="H35"/>
  <c r="H34"/>
  <c r="H33"/>
  <c r="H32"/>
  <c r="H31"/>
  <c r="H30"/>
  <c r="E28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8"/>
  <c r="H18" s="1"/>
  <c r="E17"/>
  <c r="H17" s="1"/>
  <c r="E16"/>
  <c r="H16" s="1"/>
  <c r="E15"/>
  <c r="H15" s="1"/>
  <c r="E14"/>
  <c r="H14" s="1"/>
  <c r="E13"/>
  <c r="H13" s="1"/>
  <c r="E12"/>
  <c r="H12" s="1"/>
  <c r="C11"/>
  <c r="D11"/>
  <c r="G71"/>
  <c r="F71"/>
  <c r="D71"/>
  <c r="C71"/>
  <c r="G75"/>
  <c r="F75"/>
  <c r="G63"/>
  <c r="F63"/>
  <c r="G59"/>
  <c r="F59"/>
  <c r="G49"/>
  <c r="F49"/>
  <c r="G39"/>
  <c r="F39"/>
  <c r="G29"/>
  <c r="F29"/>
  <c r="G19"/>
  <c r="F19"/>
  <c r="D75"/>
  <c r="C75"/>
  <c r="D63"/>
  <c r="C63"/>
  <c r="D59"/>
  <c r="C59"/>
  <c r="D49"/>
  <c r="C49"/>
  <c r="D39"/>
  <c r="C39"/>
  <c r="D19"/>
  <c r="C19"/>
  <c r="G11"/>
  <c r="F11"/>
  <c r="E49" l="1"/>
  <c r="F83"/>
  <c r="E11"/>
  <c r="H11" s="1"/>
  <c r="E19"/>
  <c r="H19" s="1"/>
  <c r="E75"/>
  <c r="H75" s="1"/>
  <c r="E71"/>
  <c r="H71" s="1"/>
  <c r="C83"/>
  <c r="E29"/>
  <c r="H29" s="1"/>
  <c r="H49"/>
  <c r="E63"/>
  <c r="H63" s="1"/>
  <c r="D83"/>
  <c r="E59"/>
  <c r="H59" s="1"/>
  <c r="G83"/>
  <c r="E39"/>
  <c r="H39" s="1"/>
  <c r="E83" l="1"/>
  <c r="H83" s="1"/>
</calcChain>
</file>

<file path=xl/sharedStrings.xml><?xml version="1.0" encoding="utf-8"?>
<sst xmlns="http://schemas.openxmlformats.org/spreadsheetml/2006/main" count="88" uniqueCount="88">
  <si>
    <t>PRESUPUESTO DE EGRESOS APROBADO</t>
  </si>
  <si>
    <t>DEVENGADO</t>
  </si>
  <si>
    <t>PAGADO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</si>
  <si>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</si>
  <si>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</si>
  <si>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</si>
  <si>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</si>
  <si>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</si>
  <si>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</si>
  <si>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</si>
  <si>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</si>
  <si>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</si>
  <si>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AMPLIACIONES / REDUCCIONES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</si>
  <si>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</si>
  <si>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</si>
  <si>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</si>
  <si>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</si>
  <si>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</si>
  <si>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</si>
  <si>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</si>
  <si>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</si>
  <si>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Utencilios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</si>
  <si>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</si>
  <si>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</si>
  <si>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</si>
  <si>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</si>
  <si>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</si>
  <si>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</si>
  <si>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</si>
  <si>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</si>
  <si>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</si>
  <si>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</si>
  <si>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</si>
  <si>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</si>
  <si>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</si>
  <si>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</si>
  <si>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</si>
  <si>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</si>
  <si>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</si>
  <si>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</si>
  <si>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</si>
  <si>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</si>
  <si>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</si>
  <si>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</si>
  <si>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</si>
  <si>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</si>
  <si>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</si>
  <si>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</si>
  <si>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</si>
  <si>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</si>
  <si>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</si>
  <si>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</si>
  <si>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</si>
  <si>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</si>
  <si>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</si>
  <si>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</si>
  <si>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de Dominio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</si>
  <si>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</si>
  <si>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</si>
  <si>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</si>
  <si>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</si>
  <si>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</si>
  <si>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</si>
  <si>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</si>
  <si>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</si>
  <si>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</si>
  <si>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</si>
  <si>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</si>
  <si>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</si>
  <si>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</si>
  <si>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Anteriores (ADEFAS)</t>
  </si>
  <si>
    <t>TOTAL</t>
  </si>
  <si>
    <t>Participaciones</t>
  </si>
  <si>
    <t>Aportaciones</t>
  </si>
  <si>
    <t>Convenios</t>
  </si>
  <si>
    <t>3= (1+2)</t>
  </si>
  <si>
    <t>MODIFICADO</t>
  </si>
  <si>
    <t>EGRESOS</t>
  </si>
  <si>
    <t>CONCEPTO</t>
  </si>
  <si>
    <t>SUBEJERCICIO</t>
  </si>
  <si>
    <t>6= (3-4)</t>
  </si>
  <si>
    <t>ESTADO ANALÍTICO DEL EJERCICIO DEL PRESUPUESTO DE EGRESOS CLASIFICACIÓN POR OBJETO DEL GASTO
 (CAPÍTULO Y CONCEPTO)</t>
  </si>
  <si>
    <t>Transferencias al Exterior</t>
  </si>
  <si>
    <t>Bajo protesta de decir verdad declaramos que los Estados Financieros y sus Notas son razonablemente correctos y responsabilidad del emisor.</t>
  </si>
  <si>
    <t>DIF Sistema para el Desarrollo Integral de la Familia del Municipio de Tepatitlán de Morelos DIF</t>
  </si>
  <si>
    <t xml:space="preserve">NORMA PATRICIA VENEGAS PLASCENCIA </t>
  </si>
  <si>
    <t>DEL 1 DE ENERO AL 30 DE SEPTIEMBRE 2018</t>
  </si>
  <si>
    <t>ARAIS RIVAS MELANO</t>
  </si>
</sst>
</file>

<file path=xl/styles.xml><?xml version="1.0" encoding="utf-8"?>
<styleSheet xmlns="http://schemas.openxmlformats.org/spreadsheetml/2006/main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#,##0_ ;\-#,##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39HrP24DhTt"/>
    </font>
    <font>
      <b/>
      <sz val="11"/>
      <color theme="1"/>
      <name val="Arial"/>
      <family val="2"/>
    </font>
    <font>
      <sz val="24"/>
      <color theme="1"/>
      <name val="C39HrP48DhTt"/>
    </font>
    <font>
      <sz val="9"/>
      <color theme="1"/>
      <name val="Arial"/>
      <family val="2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42" fontId="0" fillId="0" borderId="0" xfId="0" applyNumberFormat="1"/>
    <xf numFmtId="42" fontId="4" fillId="2" borderId="1" xfId="0" applyNumberFormat="1" applyFont="1" applyFill="1" applyBorder="1" applyAlignment="1">
      <alignment horizontal="center" vertical="center" wrapText="1"/>
    </xf>
    <xf numFmtId="4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2" fontId="4" fillId="2" borderId="1" xfId="0" applyNumberFormat="1" applyFont="1" applyFill="1" applyBorder="1" applyAlignment="1">
      <alignment horizontal="center" vertical="center" wrapText="1"/>
    </xf>
    <xf numFmtId="42" fontId="0" fillId="0" borderId="0" xfId="0" applyNumberForma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1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5" fillId="0" borderId="8" xfId="0" applyFont="1" applyFill="1" applyBorder="1"/>
    <xf numFmtId="0" fontId="5" fillId="0" borderId="3" xfId="0" applyFont="1" applyFill="1" applyBorder="1"/>
    <xf numFmtId="0" fontId="5" fillId="0" borderId="0" xfId="0" applyFont="1"/>
    <xf numFmtId="0" fontId="5" fillId="0" borderId="5" xfId="0" applyFont="1" applyFill="1" applyBorder="1"/>
    <xf numFmtId="0" fontId="5" fillId="0" borderId="6" xfId="0" applyFont="1" applyFill="1" applyBorder="1"/>
    <xf numFmtId="0" fontId="6" fillId="0" borderId="8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5" fillId="0" borderId="9" xfId="0" applyFont="1" applyFill="1" applyBorder="1"/>
    <xf numFmtId="0" fontId="5" fillId="0" borderId="1" xfId="0" applyFont="1" applyFill="1" applyBorder="1"/>
    <xf numFmtId="0" fontId="5" fillId="0" borderId="3" xfId="0" applyFont="1" applyFill="1" applyBorder="1" applyAlignment="1">
      <alignment wrapText="1"/>
    </xf>
    <xf numFmtId="0" fontId="0" fillId="0" borderId="10" xfId="0" applyBorder="1"/>
    <xf numFmtId="164" fontId="4" fillId="2" borderId="1" xfId="0" applyNumberFormat="1" applyFont="1" applyFill="1" applyBorder="1" applyAlignment="1">
      <alignment horizontal="center" vertical="center" wrapText="1"/>
    </xf>
    <xf numFmtId="42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2" fontId="4" fillId="2" borderId="11" xfId="0" applyNumberFormat="1" applyFont="1" applyFill="1" applyBorder="1" applyAlignment="1">
      <alignment horizontal="center" vertical="center" wrapText="1"/>
    </xf>
    <xf numFmtId="42" fontId="7" fillId="0" borderId="0" xfId="0" applyNumberFormat="1" applyFont="1" applyAlignment="1">
      <alignment vertical="center"/>
    </xf>
    <xf numFmtId="44" fontId="3" fillId="3" borderId="1" xfId="1" applyFont="1" applyFill="1" applyBorder="1"/>
    <xf numFmtId="44" fontId="5" fillId="0" borderId="1" xfId="1" applyFont="1" applyFill="1" applyBorder="1"/>
    <xf numFmtId="44" fontId="5" fillId="3" borderId="1" xfId="1" applyFont="1" applyFill="1" applyBorder="1"/>
    <xf numFmtId="44" fontId="2" fillId="0" borderId="0" xfId="1" applyFont="1"/>
    <xf numFmtId="44" fontId="3" fillId="2" borderId="1" xfId="1" applyFont="1" applyFill="1" applyBorder="1"/>
    <xf numFmtId="44" fontId="6" fillId="3" borderId="1" xfId="1" applyFont="1" applyFill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42" fontId="0" fillId="0" borderId="12" xfId="0" applyNumberFormat="1" applyBorder="1" applyAlignment="1">
      <alignment horizontal="center"/>
    </xf>
    <xf numFmtId="42" fontId="9" fillId="0" borderId="0" xfId="0" applyNumberFormat="1" applyFont="1" applyAlignment="1">
      <alignment horizontal="center"/>
    </xf>
    <xf numFmtId="42" fontId="6" fillId="0" borderId="0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2" fontId="4" fillId="2" borderId="8" xfId="0" applyNumberFormat="1" applyFont="1" applyFill="1" applyBorder="1" applyAlignment="1">
      <alignment horizontal="center" vertical="center" wrapText="1"/>
    </xf>
    <xf numFmtId="42" fontId="4" fillId="2" borderId="6" xfId="0" applyNumberFormat="1" applyFont="1" applyFill="1" applyBorder="1" applyAlignment="1">
      <alignment horizontal="center" vertical="center" wrapText="1"/>
    </xf>
    <xf numFmtId="42" fontId="6" fillId="2" borderId="11" xfId="0" applyNumberFormat="1" applyFont="1" applyFill="1" applyBorder="1" applyAlignment="1">
      <alignment horizontal="center"/>
    </xf>
    <xf numFmtId="42" fontId="6" fillId="2" borderId="15" xfId="0" applyNumberFormat="1" applyFont="1" applyFill="1" applyBorder="1" applyAlignment="1">
      <alignment horizontal="center"/>
    </xf>
    <xf numFmtId="42" fontId="6" fillId="2" borderId="3" xfId="0" applyNumberFormat="1" applyFont="1" applyFill="1" applyBorder="1" applyAlignment="1">
      <alignment horizontal="center"/>
    </xf>
    <xf numFmtId="44" fontId="3" fillId="0" borderId="1" xfId="1" applyFont="1" applyFill="1" applyBorder="1"/>
  </cellXfs>
  <cellStyles count="4">
    <cellStyle name="Moneda" xfId="1" builtinId="4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642937</xdr:colOff>
      <xdr:row>85</xdr:row>
      <xdr:rowOff>225425</xdr:rowOff>
    </xdr:from>
    <xdr:to>
      <xdr:col>7</xdr:col>
      <xdr:colOff>720725</xdr:colOff>
      <xdr:row>88</xdr:row>
      <xdr:rowOff>123826</xdr:rowOff>
    </xdr:to>
    <xdr:sp macro="" textlink="">
      <xdr:nvSpPr>
        <xdr:cNvPr id="2" name="1 Rectángulo"/>
        <xdr:cNvSpPr/>
      </xdr:nvSpPr>
      <xdr:spPr>
        <a:xfrm>
          <a:off x="9148762" y="17437100"/>
          <a:ext cx="1058863" cy="8128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showGridLines="0" tabSelected="1" workbookViewId="0">
      <selection activeCell="E85" sqref="E85"/>
    </sheetView>
  </sheetViews>
  <sheetFormatPr baseColWidth="10" defaultRowHeight="15"/>
  <cols>
    <col min="1" max="1" width="1.85546875" customWidth="1"/>
    <col min="2" max="2" width="66.7109375" customWidth="1"/>
    <col min="3" max="4" width="16.85546875" style="1" customWidth="1"/>
    <col min="5" max="5" width="18" style="1" customWidth="1"/>
    <col min="6" max="6" width="17.5703125" style="1" customWidth="1"/>
    <col min="7" max="7" width="18.42578125" style="1" customWidth="1"/>
    <col min="8" max="8" width="15.5703125" style="1" bestFit="1" customWidth="1"/>
  </cols>
  <sheetData>
    <row r="1" spans="1:8" ht="34.5" customHeight="1">
      <c r="A1" s="43" t="s">
        <v>84</v>
      </c>
      <c r="B1" s="43"/>
      <c r="C1" s="43"/>
      <c r="D1" s="43"/>
      <c r="E1" s="43"/>
      <c r="F1" s="43"/>
      <c r="G1" s="43"/>
      <c r="H1" s="43"/>
    </row>
    <row r="2" spans="1:8" ht="35.25" customHeight="1">
      <c r="A2" s="44" t="s">
        <v>81</v>
      </c>
      <c r="B2" s="45"/>
      <c r="C2" s="45"/>
      <c r="D2" s="45"/>
      <c r="E2" s="45"/>
      <c r="F2" s="45"/>
      <c r="G2" s="45"/>
      <c r="H2" s="45"/>
    </row>
    <row r="3" spans="1:8" ht="17.100000000000001" customHeight="1">
      <c r="A3" s="46" t="s">
        <v>86</v>
      </c>
      <c r="B3" s="46"/>
      <c r="C3" s="46"/>
      <c r="D3" s="46"/>
      <c r="E3" s="46"/>
      <c r="F3" s="46"/>
      <c r="G3" s="46"/>
      <c r="H3" s="46"/>
    </row>
    <row r="4" spans="1:8" ht="15.75">
      <c r="A4" s="51"/>
      <c r="B4" s="51"/>
      <c r="C4" s="51"/>
      <c r="D4" s="51"/>
      <c r="E4" s="51"/>
      <c r="F4" s="51"/>
      <c r="G4" s="51"/>
      <c r="H4" s="51"/>
    </row>
    <row r="5" spans="1:8" ht="5.25" customHeight="1"/>
    <row r="6" spans="1:8" ht="15" customHeight="1">
      <c r="A6" s="52" t="s">
        <v>78</v>
      </c>
      <c r="B6" s="53"/>
      <c r="C6" s="60" t="s">
        <v>77</v>
      </c>
      <c r="D6" s="61"/>
      <c r="E6" s="61"/>
      <c r="F6" s="61"/>
      <c r="G6" s="62"/>
      <c r="H6" s="58" t="s">
        <v>79</v>
      </c>
    </row>
    <row r="7" spans="1:8" ht="36" customHeight="1">
      <c r="A7" s="54"/>
      <c r="B7" s="55"/>
      <c r="C7" s="32" t="s">
        <v>0</v>
      </c>
      <c r="D7" s="2" t="s">
        <v>12</v>
      </c>
      <c r="E7" s="5" t="s">
        <v>76</v>
      </c>
      <c r="F7" s="5" t="s">
        <v>1</v>
      </c>
      <c r="G7" s="34" t="s">
        <v>2</v>
      </c>
      <c r="H7" s="59"/>
    </row>
    <row r="8" spans="1:8" ht="15" customHeight="1">
      <c r="A8" s="56"/>
      <c r="B8" s="57"/>
      <c r="C8" s="33">
        <v>1</v>
      </c>
      <c r="D8" s="31">
        <v>2</v>
      </c>
      <c r="E8" s="31" t="s">
        <v>75</v>
      </c>
      <c r="F8" s="31">
        <v>4</v>
      </c>
      <c r="G8" s="31">
        <v>5</v>
      </c>
      <c r="H8" s="31" t="s">
        <v>80</v>
      </c>
    </row>
    <row r="9" spans="1:8" s="10" customFormat="1" ht="7.5" customHeight="1">
      <c r="A9" s="7"/>
      <c r="B9" s="8"/>
      <c r="C9" s="9"/>
      <c r="D9" s="9"/>
      <c r="E9" s="9"/>
      <c r="F9" s="9"/>
      <c r="G9" s="9"/>
      <c r="H9" s="9"/>
    </row>
    <row r="10" spans="1:8" s="10" customFormat="1" ht="7.5" hidden="1" customHeight="1">
      <c r="A10" s="7"/>
      <c r="B10" s="8"/>
      <c r="C10" s="9"/>
      <c r="D10" s="9"/>
      <c r="E10" s="9"/>
      <c r="F10" s="9"/>
      <c r="G10" s="9"/>
      <c r="H10" s="9"/>
    </row>
    <row r="11" spans="1:8">
      <c r="A11" s="11" t="s">
        <v>3</v>
      </c>
      <c r="B11" s="12"/>
      <c r="C11" s="36">
        <f>SUM(C12:C18)</f>
        <v>10766627.67</v>
      </c>
      <c r="D11" s="36">
        <f>SUM(D12:D18)</f>
        <v>0</v>
      </c>
      <c r="E11" s="36">
        <f t="shared" ref="E11:E74" si="0">C11+D11</f>
        <v>10766627.67</v>
      </c>
      <c r="F11" s="36">
        <f>SUM(F12:F18)</f>
        <v>8169678.3799999999</v>
      </c>
      <c r="G11" s="36">
        <f>SUM(G12:G18)</f>
        <v>8169678.3799999999</v>
      </c>
      <c r="H11" s="36">
        <f>E11-F11</f>
        <v>2596949.29</v>
      </c>
    </row>
    <row r="12" spans="1:8" s="21" customFormat="1" ht="15.75">
      <c r="A12" s="19"/>
      <c r="B12" s="20" t="s">
        <v>13</v>
      </c>
      <c r="C12" s="37">
        <v>7551345.6699999999</v>
      </c>
      <c r="D12" s="37">
        <v>0</v>
      </c>
      <c r="E12" s="41">
        <f t="shared" si="0"/>
        <v>7551345.6699999999</v>
      </c>
      <c r="F12" s="37">
        <v>6083632.75</v>
      </c>
      <c r="G12" s="37">
        <v>6083632.75</v>
      </c>
      <c r="H12" s="38">
        <f t="shared" ref="H12:H75" si="1">E12-F12</f>
        <v>1467712.92</v>
      </c>
    </row>
    <row r="13" spans="1:8" s="21" customFormat="1" ht="15.75">
      <c r="A13" s="22"/>
      <c r="B13" s="20" t="s">
        <v>14</v>
      </c>
      <c r="C13" s="37">
        <v>168104</v>
      </c>
      <c r="D13" s="37">
        <v>0</v>
      </c>
      <c r="E13" s="41">
        <f t="shared" si="0"/>
        <v>168104</v>
      </c>
      <c r="F13" s="37">
        <v>53579.83</v>
      </c>
      <c r="G13" s="37">
        <v>53579.83</v>
      </c>
      <c r="H13" s="38">
        <f t="shared" si="1"/>
        <v>114524.17</v>
      </c>
    </row>
    <row r="14" spans="1:8" s="21" customFormat="1" ht="15.75">
      <c r="A14" s="22"/>
      <c r="B14" s="20" t="s">
        <v>15</v>
      </c>
      <c r="C14" s="37">
        <f>1240036+45000</f>
        <v>1285036</v>
      </c>
      <c r="D14" s="37">
        <v>0</v>
      </c>
      <c r="E14" s="41">
        <f t="shared" si="0"/>
        <v>1285036</v>
      </c>
      <c r="F14" s="37">
        <f>632130.62+27387.81</f>
        <v>659518.43000000005</v>
      </c>
      <c r="G14" s="37">
        <v>659518.43000000005</v>
      </c>
      <c r="H14" s="38">
        <f t="shared" si="1"/>
        <v>625517.56999999995</v>
      </c>
    </row>
    <row r="15" spans="1:8" s="21" customFormat="1" ht="15.75">
      <c r="A15" s="22"/>
      <c r="B15" s="20" t="s">
        <v>16</v>
      </c>
      <c r="C15" s="37">
        <f>223442+1303408</f>
        <v>1526850</v>
      </c>
      <c r="D15" s="37">
        <v>0</v>
      </c>
      <c r="E15" s="41">
        <f t="shared" si="0"/>
        <v>1526850</v>
      </c>
      <c r="F15" s="37">
        <f>177734.58+1036787.33</f>
        <v>1214521.9099999999</v>
      </c>
      <c r="G15" s="37">
        <v>1214521.9099999999</v>
      </c>
      <c r="H15" s="38">
        <f t="shared" si="1"/>
        <v>312328.09000000008</v>
      </c>
    </row>
    <row r="16" spans="1:8" s="21" customFormat="1" ht="15.75">
      <c r="A16" s="22"/>
      <c r="B16" s="20" t="s">
        <v>17</v>
      </c>
      <c r="C16" s="37">
        <f>4100+231192</f>
        <v>235292</v>
      </c>
      <c r="D16" s="37">
        <v>0</v>
      </c>
      <c r="E16" s="41">
        <f t="shared" si="0"/>
        <v>235292</v>
      </c>
      <c r="F16" s="37">
        <f>155675.46+2750</f>
        <v>158425.46</v>
      </c>
      <c r="G16" s="37">
        <v>158425.46</v>
      </c>
      <c r="H16" s="38">
        <f t="shared" si="1"/>
        <v>76866.540000000008</v>
      </c>
    </row>
    <row r="17" spans="1:8" s="21" customFormat="1" ht="15.75">
      <c r="A17" s="22"/>
      <c r="B17" s="20" t="s">
        <v>18</v>
      </c>
      <c r="C17" s="37">
        <v>0</v>
      </c>
      <c r="D17" s="37">
        <v>0</v>
      </c>
      <c r="E17" s="41">
        <f t="shared" si="0"/>
        <v>0</v>
      </c>
      <c r="F17" s="37"/>
      <c r="G17" s="37"/>
      <c r="H17" s="38">
        <f t="shared" si="1"/>
        <v>0</v>
      </c>
    </row>
    <row r="18" spans="1:8" s="21" customFormat="1" ht="15.75">
      <c r="A18" s="23"/>
      <c r="B18" s="20" t="s">
        <v>19</v>
      </c>
      <c r="C18" s="37">
        <v>0</v>
      </c>
      <c r="D18" s="37">
        <v>0</v>
      </c>
      <c r="E18" s="41">
        <f t="shared" si="0"/>
        <v>0</v>
      </c>
      <c r="F18" s="37">
        <v>0</v>
      </c>
      <c r="G18" s="37">
        <v>0</v>
      </c>
      <c r="H18" s="38">
        <f t="shared" si="1"/>
        <v>0</v>
      </c>
    </row>
    <row r="19" spans="1:8">
      <c r="A19" s="13" t="s">
        <v>4</v>
      </c>
      <c r="B19" s="12"/>
      <c r="C19" s="36">
        <f>SUM(C20:C28)</f>
        <v>1037009</v>
      </c>
      <c r="D19" s="36">
        <f>SUM(D20:D28)</f>
        <v>0</v>
      </c>
      <c r="E19" s="36">
        <f t="shared" si="0"/>
        <v>1037009</v>
      </c>
      <c r="F19" s="36">
        <f>SUM(F20:F28)</f>
        <v>893280.96999999986</v>
      </c>
      <c r="G19" s="36">
        <f>SUM(G20:G28)</f>
        <v>893280.96999999986</v>
      </c>
      <c r="H19" s="36">
        <f t="shared" si="1"/>
        <v>143728.03000000014</v>
      </c>
    </row>
    <row r="20" spans="1:8" s="21" customFormat="1" ht="31.5">
      <c r="A20" s="24"/>
      <c r="B20" s="29" t="s">
        <v>20</v>
      </c>
      <c r="C20" s="37">
        <f>16409+127004+8781+3453</f>
        <v>155647</v>
      </c>
      <c r="D20" s="37">
        <v>0</v>
      </c>
      <c r="E20" s="41">
        <f t="shared" si="0"/>
        <v>155647</v>
      </c>
      <c r="F20" s="37">
        <f>6975.6+91767.95+7160.92+1723</f>
        <v>107627.47</v>
      </c>
      <c r="G20" s="37">
        <v>107627.47</v>
      </c>
      <c r="H20" s="38">
        <f t="shared" si="1"/>
        <v>48019.53</v>
      </c>
    </row>
    <row r="21" spans="1:8" s="21" customFormat="1" ht="15.75">
      <c r="A21" s="25"/>
      <c r="B21" s="20" t="s">
        <v>21</v>
      </c>
      <c r="C21" s="37">
        <f>376576+6720</f>
        <v>383296</v>
      </c>
      <c r="D21" s="37">
        <v>0</v>
      </c>
      <c r="E21" s="41">
        <f t="shared" si="0"/>
        <v>383296</v>
      </c>
      <c r="F21" s="37">
        <f>331801.66+5521.5</f>
        <v>337323.16</v>
      </c>
      <c r="G21" s="37">
        <v>337323.16</v>
      </c>
      <c r="H21" s="38">
        <f t="shared" si="1"/>
        <v>45972.840000000026</v>
      </c>
    </row>
    <row r="22" spans="1:8" s="21" customFormat="1" ht="15.75">
      <c r="A22" s="25"/>
      <c r="B22" s="20" t="s">
        <v>22</v>
      </c>
      <c r="C22" s="37">
        <v>0</v>
      </c>
      <c r="D22" s="37">
        <v>0</v>
      </c>
      <c r="E22" s="41">
        <f t="shared" si="0"/>
        <v>0</v>
      </c>
      <c r="F22" s="37">
        <v>0</v>
      </c>
      <c r="G22" s="37">
        <v>0</v>
      </c>
      <c r="H22" s="38">
        <f t="shared" si="1"/>
        <v>0</v>
      </c>
    </row>
    <row r="23" spans="1:8" s="21" customFormat="1" ht="15.75">
      <c r="A23" s="25"/>
      <c r="B23" s="20" t="s">
        <v>23</v>
      </c>
      <c r="C23" s="37">
        <v>0</v>
      </c>
      <c r="D23" s="37">
        <v>0</v>
      </c>
      <c r="E23" s="41">
        <f t="shared" si="0"/>
        <v>0</v>
      </c>
      <c r="F23" s="37">
        <v>0</v>
      </c>
      <c r="G23" s="37">
        <v>0</v>
      </c>
      <c r="H23" s="38">
        <f t="shared" si="1"/>
        <v>0</v>
      </c>
    </row>
    <row r="24" spans="1:8" s="21" customFormat="1" ht="15.75">
      <c r="A24" s="25"/>
      <c r="B24" s="20" t="s">
        <v>24</v>
      </c>
      <c r="C24" s="37">
        <v>71084</v>
      </c>
      <c r="D24" s="37">
        <v>0</v>
      </c>
      <c r="E24" s="41">
        <f t="shared" si="0"/>
        <v>71084</v>
      </c>
      <c r="F24" s="37">
        <v>55679.79</v>
      </c>
      <c r="G24" s="37">
        <v>55679.79</v>
      </c>
      <c r="H24" s="38">
        <f t="shared" si="1"/>
        <v>15404.21</v>
      </c>
    </row>
    <row r="25" spans="1:8" s="21" customFormat="1" ht="15.75">
      <c r="A25" s="25"/>
      <c r="B25" s="20" t="s">
        <v>25</v>
      </c>
      <c r="C25" s="37">
        <v>419256</v>
      </c>
      <c r="D25" s="37">
        <v>0</v>
      </c>
      <c r="E25" s="41">
        <f t="shared" si="0"/>
        <v>419256</v>
      </c>
      <c r="F25" s="37">
        <v>386714.22</v>
      </c>
      <c r="G25" s="37">
        <v>386714.22</v>
      </c>
      <c r="H25" s="38">
        <f t="shared" si="1"/>
        <v>32541.780000000028</v>
      </c>
    </row>
    <row r="26" spans="1:8" s="21" customFormat="1" ht="15.75">
      <c r="A26" s="25"/>
      <c r="B26" s="20" t="s">
        <v>26</v>
      </c>
      <c r="C26" s="37">
        <v>7726</v>
      </c>
      <c r="D26" s="37">
        <v>0</v>
      </c>
      <c r="E26" s="41">
        <f t="shared" si="0"/>
        <v>7726</v>
      </c>
      <c r="F26" s="37">
        <v>5936.33</v>
      </c>
      <c r="G26" s="37">
        <v>5936.33</v>
      </c>
      <c r="H26" s="38">
        <f t="shared" si="1"/>
        <v>1789.67</v>
      </c>
    </row>
    <row r="27" spans="1:8" s="21" customFormat="1" ht="15.75">
      <c r="A27" s="25"/>
      <c r="B27" s="20" t="s">
        <v>27</v>
      </c>
      <c r="C27" s="37">
        <v>0</v>
      </c>
      <c r="D27" s="37">
        <v>0</v>
      </c>
      <c r="E27" s="41">
        <f t="shared" si="0"/>
        <v>0</v>
      </c>
      <c r="F27" s="37">
        <v>0</v>
      </c>
      <c r="G27" s="37">
        <v>0</v>
      </c>
      <c r="H27" s="38">
        <f t="shared" si="1"/>
        <v>0</v>
      </c>
    </row>
    <row r="28" spans="1:8" s="21" customFormat="1" ht="15.75">
      <c r="A28" s="26"/>
      <c r="B28" s="20" t="s">
        <v>28</v>
      </c>
      <c r="C28" s="37">
        <v>0</v>
      </c>
      <c r="D28" s="37">
        <v>0</v>
      </c>
      <c r="E28" s="41">
        <f t="shared" si="0"/>
        <v>0</v>
      </c>
      <c r="F28" s="37">
        <v>0</v>
      </c>
      <c r="G28" s="37">
        <v>0</v>
      </c>
      <c r="H28" s="38">
        <f t="shared" si="1"/>
        <v>0</v>
      </c>
    </row>
    <row r="29" spans="1:8" ht="15.75">
      <c r="A29" s="13" t="s">
        <v>5</v>
      </c>
      <c r="B29" s="12"/>
      <c r="C29" s="37">
        <f>SUM(C30:C38)</f>
        <v>1077948.33</v>
      </c>
      <c r="D29" s="37">
        <v>0</v>
      </c>
      <c r="E29" s="36">
        <f t="shared" si="0"/>
        <v>1077948.33</v>
      </c>
      <c r="F29" s="36">
        <f>SUM(F30:F38)</f>
        <v>838741.86</v>
      </c>
      <c r="G29" s="36">
        <f>SUM(G30:G38)</f>
        <v>838741.96</v>
      </c>
      <c r="H29" s="36">
        <f t="shared" si="1"/>
        <v>239206.47000000009</v>
      </c>
    </row>
    <row r="30" spans="1:8" s="21" customFormat="1" ht="15.75">
      <c r="A30" s="19"/>
      <c r="B30" s="20" t="s">
        <v>29</v>
      </c>
      <c r="C30" s="37">
        <f>94372+28230.05+5264+70573+39848+9678.05+153</f>
        <v>248118.09999999998</v>
      </c>
      <c r="D30" s="37">
        <v>0</v>
      </c>
      <c r="E30" s="36">
        <f t="shared" si="0"/>
        <v>248118.09999999998</v>
      </c>
      <c r="F30" s="37">
        <f>63040+24230.05+4367.35+49455+33405+9278.05+49</f>
        <v>183824.45</v>
      </c>
      <c r="G30" s="37">
        <v>183824.45</v>
      </c>
      <c r="H30" s="38">
        <f t="shared" si="1"/>
        <v>64293.649999999965</v>
      </c>
    </row>
    <row r="31" spans="1:8" s="21" customFormat="1" ht="15.75">
      <c r="A31" s="22"/>
      <c r="B31" s="20" t="s">
        <v>30</v>
      </c>
      <c r="C31" s="37">
        <v>32020</v>
      </c>
      <c r="D31" s="37">
        <v>0</v>
      </c>
      <c r="E31" s="36">
        <f t="shared" si="0"/>
        <v>32020</v>
      </c>
      <c r="F31" s="37">
        <v>19350</v>
      </c>
      <c r="G31" s="37">
        <v>19350</v>
      </c>
      <c r="H31" s="38">
        <f t="shared" si="1"/>
        <v>12670</v>
      </c>
    </row>
    <row r="32" spans="1:8" s="21" customFormat="1" ht="15.75">
      <c r="A32" s="22"/>
      <c r="B32" s="20" t="s">
        <v>31</v>
      </c>
      <c r="C32" s="37">
        <v>39406.589999999997</v>
      </c>
      <c r="D32" s="37">
        <v>0</v>
      </c>
      <c r="E32" s="36">
        <f t="shared" si="0"/>
        <v>39406.589999999997</v>
      </c>
      <c r="F32" s="37">
        <v>39406.589999999997</v>
      </c>
      <c r="G32" s="37">
        <v>39406.589999999997</v>
      </c>
      <c r="H32" s="38">
        <f t="shared" si="1"/>
        <v>0</v>
      </c>
    </row>
    <row r="33" spans="1:8" s="21" customFormat="1" ht="15.75">
      <c r="A33" s="22"/>
      <c r="B33" s="20" t="s">
        <v>32</v>
      </c>
      <c r="C33" s="37">
        <f>1889.64+69211</f>
        <v>71100.639999999999</v>
      </c>
      <c r="D33" s="37">
        <v>0</v>
      </c>
      <c r="E33" s="63">
        <f t="shared" si="0"/>
        <v>71100.639999999999</v>
      </c>
      <c r="F33" s="37">
        <f>3013.68+66083.88+806</f>
        <v>69903.56</v>
      </c>
      <c r="G33" s="37">
        <f>69097.56+806</f>
        <v>69903.56</v>
      </c>
      <c r="H33" s="37">
        <f t="shared" si="1"/>
        <v>1197.0800000000017</v>
      </c>
    </row>
    <row r="34" spans="1:8" s="21" customFormat="1" ht="15.75">
      <c r="A34" s="22"/>
      <c r="B34" s="20" t="s">
        <v>33</v>
      </c>
      <c r="C34" s="37">
        <f>161901+101882+6535</f>
        <v>270318</v>
      </c>
      <c r="D34" s="37">
        <v>0</v>
      </c>
      <c r="E34" s="36">
        <f t="shared" si="0"/>
        <v>270318</v>
      </c>
      <c r="F34" s="37">
        <f>80182.62+2312+120760.53</f>
        <v>203255.15</v>
      </c>
      <c r="G34" s="37">
        <v>203255.15</v>
      </c>
      <c r="H34" s="38">
        <f t="shared" si="1"/>
        <v>67062.850000000006</v>
      </c>
    </row>
    <row r="35" spans="1:8" s="21" customFormat="1" ht="15.75">
      <c r="A35" s="22"/>
      <c r="B35" s="20" t="s">
        <v>34</v>
      </c>
      <c r="C35" s="37">
        <v>5000</v>
      </c>
      <c r="D35" s="37">
        <v>0</v>
      </c>
      <c r="E35" s="36">
        <f t="shared" si="0"/>
        <v>5000</v>
      </c>
      <c r="F35" s="37">
        <v>280.5</v>
      </c>
      <c r="G35" s="37">
        <v>280.5</v>
      </c>
      <c r="H35" s="38">
        <f t="shared" si="1"/>
        <v>4719.5</v>
      </c>
    </row>
    <row r="36" spans="1:8" s="21" customFormat="1" ht="15.75">
      <c r="A36" s="22"/>
      <c r="B36" s="20" t="s">
        <v>35</v>
      </c>
      <c r="C36" s="37">
        <f>48929+17807</f>
        <v>66736</v>
      </c>
      <c r="D36" s="37">
        <v>0</v>
      </c>
      <c r="E36" s="36">
        <f t="shared" si="0"/>
        <v>66736</v>
      </c>
      <c r="F36" s="37">
        <f>36459.17+15132.31</f>
        <v>51591.479999999996</v>
      </c>
      <c r="G36" s="37">
        <v>51591.48</v>
      </c>
      <c r="H36" s="38">
        <f t="shared" si="1"/>
        <v>15144.520000000004</v>
      </c>
    </row>
    <row r="37" spans="1:8" s="21" customFormat="1" ht="15.75">
      <c r="A37" s="22"/>
      <c r="B37" s="20" t="s">
        <v>36</v>
      </c>
      <c r="C37" s="37">
        <v>295342</v>
      </c>
      <c r="D37" s="37">
        <v>0</v>
      </c>
      <c r="E37" s="36">
        <f t="shared" si="0"/>
        <v>295342</v>
      </c>
      <c r="F37" s="37">
        <v>248786.55</v>
      </c>
      <c r="G37" s="37">
        <v>248786.65</v>
      </c>
      <c r="H37" s="38">
        <f t="shared" si="1"/>
        <v>46555.450000000012</v>
      </c>
    </row>
    <row r="38" spans="1:8" s="21" customFormat="1" ht="15.75">
      <c r="A38" s="23"/>
      <c r="B38" s="20" t="s">
        <v>37</v>
      </c>
      <c r="C38" s="37">
        <f>29907+20000</f>
        <v>49907</v>
      </c>
      <c r="D38" s="37">
        <v>0</v>
      </c>
      <c r="E38" s="36">
        <f t="shared" si="0"/>
        <v>49907</v>
      </c>
      <c r="F38" s="37">
        <f>7347+14996.58</f>
        <v>22343.58</v>
      </c>
      <c r="G38" s="37">
        <v>22343.58</v>
      </c>
      <c r="H38" s="38">
        <f t="shared" si="1"/>
        <v>27563.42</v>
      </c>
    </row>
    <row r="39" spans="1:8">
      <c r="A39" s="13" t="s">
        <v>6</v>
      </c>
      <c r="B39" s="12"/>
      <c r="C39" s="36">
        <f>SUM(C40:C48)</f>
        <v>250647</v>
      </c>
      <c r="D39" s="36">
        <f>SUM(D40:D48)</f>
        <v>0</v>
      </c>
      <c r="E39" s="36">
        <f t="shared" si="0"/>
        <v>250647</v>
      </c>
      <c r="F39" s="36">
        <f>SUM(F40:F48)</f>
        <v>104185.31</v>
      </c>
      <c r="G39" s="36">
        <f>SUM(G40:G48)</f>
        <v>104185.31</v>
      </c>
      <c r="H39" s="36">
        <f t="shared" si="1"/>
        <v>146461.69</v>
      </c>
    </row>
    <row r="40" spans="1:8" s="21" customFormat="1" ht="15.75">
      <c r="A40" s="19"/>
      <c r="B40" s="20" t="s">
        <v>38</v>
      </c>
      <c r="C40" s="37">
        <v>0</v>
      </c>
      <c r="D40" s="37">
        <v>0</v>
      </c>
      <c r="E40" s="41">
        <f t="shared" si="0"/>
        <v>0</v>
      </c>
      <c r="F40" s="37">
        <v>0</v>
      </c>
      <c r="G40" s="37">
        <v>0</v>
      </c>
      <c r="H40" s="38">
        <f t="shared" si="1"/>
        <v>0</v>
      </c>
    </row>
    <row r="41" spans="1:8" s="21" customFormat="1" ht="15.75">
      <c r="A41" s="22"/>
      <c r="B41" s="20" t="s">
        <v>39</v>
      </c>
      <c r="C41" s="37">
        <v>0</v>
      </c>
      <c r="D41" s="37">
        <v>0</v>
      </c>
      <c r="E41" s="41">
        <f t="shared" si="0"/>
        <v>0</v>
      </c>
      <c r="F41" s="37">
        <v>0</v>
      </c>
      <c r="G41" s="37">
        <v>0</v>
      </c>
      <c r="H41" s="38">
        <f t="shared" si="1"/>
        <v>0</v>
      </c>
    </row>
    <row r="42" spans="1:8" s="21" customFormat="1" ht="15.75">
      <c r="A42" s="22"/>
      <c r="B42" s="20" t="s">
        <v>40</v>
      </c>
      <c r="C42" s="37">
        <v>0</v>
      </c>
      <c r="D42" s="37">
        <v>0</v>
      </c>
      <c r="E42" s="41">
        <f t="shared" si="0"/>
        <v>0</v>
      </c>
      <c r="F42" s="37">
        <v>0</v>
      </c>
      <c r="G42" s="37">
        <v>0</v>
      </c>
      <c r="H42" s="38">
        <f t="shared" si="1"/>
        <v>0</v>
      </c>
    </row>
    <row r="43" spans="1:8" s="21" customFormat="1" ht="15.75">
      <c r="A43" s="22"/>
      <c r="B43" s="20" t="s">
        <v>41</v>
      </c>
      <c r="C43" s="37">
        <f>182647+68000</f>
        <v>250647</v>
      </c>
      <c r="D43" s="37">
        <v>0</v>
      </c>
      <c r="E43" s="41">
        <f t="shared" si="0"/>
        <v>250647</v>
      </c>
      <c r="F43" s="37">
        <v>104185.31</v>
      </c>
      <c r="G43" s="37">
        <v>104185.31</v>
      </c>
      <c r="H43" s="38">
        <f t="shared" si="1"/>
        <v>146461.69</v>
      </c>
    </row>
    <row r="44" spans="1:8" s="21" customFormat="1" ht="15.75">
      <c r="A44" s="22"/>
      <c r="B44" s="20" t="s">
        <v>42</v>
      </c>
      <c r="C44" s="37">
        <v>0</v>
      </c>
      <c r="D44" s="37">
        <v>0</v>
      </c>
      <c r="E44" s="41">
        <f t="shared" si="0"/>
        <v>0</v>
      </c>
      <c r="F44" s="37">
        <v>0</v>
      </c>
      <c r="G44" s="37">
        <v>0</v>
      </c>
      <c r="H44" s="38">
        <f t="shared" si="1"/>
        <v>0</v>
      </c>
    </row>
    <row r="45" spans="1:8" s="21" customFormat="1" ht="15.75">
      <c r="A45" s="22"/>
      <c r="B45" s="20" t="s">
        <v>43</v>
      </c>
      <c r="C45" s="37">
        <v>0</v>
      </c>
      <c r="D45" s="37">
        <v>0</v>
      </c>
      <c r="E45" s="41">
        <f t="shared" si="0"/>
        <v>0</v>
      </c>
      <c r="F45" s="37">
        <v>0</v>
      </c>
      <c r="G45" s="37">
        <v>0</v>
      </c>
      <c r="H45" s="38">
        <f t="shared" si="1"/>
        <v>0</v>
      </c>
    </row>
    <row r="46" spans="1:8" s="21" customFormat="1" ht="15.75">
      <c r="A46" s="22"/>
      <c r="B46" s="20" t="s">
        <v>44</v>
      </c>
      <c r="C46" s="37">
        <v>0</v>
      </c>
      <c r="D46" s="37">
        <v>0</v>
      </c>
      <c r="E46" s="41">
        <f t="shared" si="0"/>
        <v>0</v>
      </c>
      <c r="F46" s="37">
        <v>0</v>
      </c>
      <c r="G46" s="37">
        <v>0</v>
      </c>
      <c r="H46" s="38">
        <f t="shared" si="1"/>
        <v>0</v>
      </c>
    </row>
    <row r="47" spans="1:8" s="21" customFormat="1" ht="15.75">
      <c r="A47" s="22"/>
      <c r="B47" s="20" t="s">
        <v>45</v>
      </c>
      <c r="C47" s="37">
        <v>0</v>
      </c>
      <c r="D47" s="37">
        <v>0</v>
      </c>
      <c r="E47" s="41">
        <f t="shared" si="0"/>
        <v>0</v>
      </c>
      <c r="F47" s="37">
        <v>0</v>
      </c>
      <c r="G47" s="37">
        <v>0</v>
      </c>
      <c r="H47" s="38">
        <f t="shared" si="1"/>
        <v>0</v>
      </c>
    </row>
    <row r="48" spans="1:8" s="21" customFormat="1" ht="15.75">
      <c r="A48" s="23"/>
      <c r="B48" s="20" t="s">
        <v>82</v>
      </c>
      <c r="C48" s="37">
        <v>0</v>
      </c>
      <c r="D48" s="37">
        <v>0</v>
      </c>
      <c r="E48" s="41">
        <f t="shared" si="0"/>
        <v>0</v>
      </c>
      <c r="F48" s="37">
        <v>0</v>
      </c>
      <c r="G48" s="37">
        <v>0</v>
      </c>
      <c r="H48" s="38">
        <f t="shared" si="1"/>
        <v>0</v>
      </c>
    </row>
    <row r="49" spans="1:8">
      <c r="A49" s="13" t="s">
        <v>7</v>
      </c>
      <c r="B49" s="14"/>
      <c r="C49" s="36">
        <f>SUM(C50:C58)</f>
        <v>200000</v>
      </c>
      <c r="D49" s="36">
        <f>SUM(D50:D58)</f>
        <v>0</v>
      </c>
      <c r="E49" s="36">
        <f t="shared" si="0"/>
        <v>200000</v>
      </c>
      <c r="F49" s="36">
        <f>SUM(F50:F58)</f>
        <v>130048.371</v>
      </c>
      <c r="G49" s="36">
        <f>SUM(G50:G58)</f>
        <v>130048.37</v>
      </c>
      <c r="H49" s="36">
        <f t="shared" si="1"/>
        <v>69951.629000000001</v>
      </c>
    </row>
    <row r="50" spans="1:8" s="21" customFormat="1" ht="15.75">
      <c r="A50" s="19"/>
      <c r="B50" s="27" t="s">
        <v>46</v>
      </c>
      <c r="C50" s="37">
        <v>200000</v>
      </c>
      <c r="D50" s="37">
        <v>0</v>
      </c>
      <c r="E50" s="41">
        <f t="shared" si="0"/>
        <v>200000</v>
      </c>
      <c r="F50" s="37">
        <v>130048.371</v>
      </c>
      <c r="G50" s="37">
        <v>130048.37</v>
      </c>
      <c r="H50" s="38">
        <f t="shared" si="1"/>
        <v>69951.629000000001</v>
      </c>
    </row>
    <row r="51" spans="1:8" s="21" customFormat="1" ht="15.75">
      <c r="A51" s="22"/>
      <c r="B51" s="27" t="s">
        <v>47</v>
      </c>
      <c r="C51" s="37">
        <v>0</v>
      </c>
      <c r="D51" s="37">
        <v>0</v>
      </c>
      <c r="E51" s="41">
        <f t="shared" si="0"/>
        <v>0</v>
      </c>
      <c r="F51" s="37">
        <v>0</v>
      </c>
      <c r="G51" s="37">
        <v>0</v>
      </c>
      <c r="H51" s="38">
        <f t="shared" si="1"/>
        <v>0</v>
      </c>
    </row>
    <row r="52" spans="1:8" s="21" customFormat="1" ht="15.75">
      <c r="A52" s="22"/>
      <c r="B52" s="27" t="s">
        <v>48</v>
      </c>
      <c r="C52" s="37">
        <v>0</v>
      </c>
      <c r="D52" s="37">
        <v>0</v>
      </c>
      <c r="E52" s="41">
        <f t="shared" si="0"/>
        <v>0</v>
      </c>
      <c r="F52" s="37">
        <v>0</v>
      </c>
      <c r="G52" s="37">
        <v>0</v>
      </c>
      <c r="H52" s="38">
        <f t="shared" si="1"/>
        <v>0</v>
      </c>
    </row>
    <row r="53" spans="1:8" s="21" customFormat="1" ht="15.75">
      <c r="A53" s="22"/>
      <c r="B53" s="27" t="s">
        <v>49</v>
      </c>
      <c r="C53" s="37">
        <v>0</v>
      </c>
      <c r="D53" s="37">
        <v>0</v>
      </c>
      <c r="E53" s="41">
        <f t="shared" si="0"/>
        <v>0</v>
      </c>
      <c r="F53" s="37">
        <v>0</v>
      </c>
      <c r="G53" s="37">
        <v>0</v>
      </c>
      <c r="H53" s="38">
        <f t="shared" si="1"/>
        <v>0</v>
      </c>
    </row>
    <row r="54" spans="1:8" s="21" customFormat="1" ht="15.75">
      <c r="A54" s="22"/>
      <c r="B54" s="27" t="s">
        <v>50</v>
      </c>
      <c r="C54" s="37">
        <v>0</v>
      </c>
      <c r="D54" s="37">
        <v>0</v>
      </c>
      <c r="E54" s="41">
        <f t="shared" si="0"/>
        <v>0</v>
      </c>
      <c r="F54" s="37">
        <v>0</v>
      </c>
      <c r="G54" s="37">
        <v>0</v>
      </c>
      <c r="H54" s="38">
        <f t="shared" si="1"/>
        <v>0</v>
      </c>
    </row>
    <row r="55" spans="1:8" s="21" customFormat="1" ht="15.75">
      <c r="A55" s="22"/>
      <c r="B55" s="27" t="s">
        <v>51</v>
      </c>
      <c r="C55" s="37">
        <v>0</v>
      </c>
      <c r="D55" s="37">
        <v>0</v>
      </c>
      <c r="E55" s="41">
        <f t="shared" si="0"/>
        <v>0</v>
      </c>
      <c r="F55" s="37">
        <v>0</v>
      </c>
      <c r="G55" s="37">
        <v>0</v>
      </c>
      <c r="H55" s="38">
        <f t="shared" si="1"/>
        <v>0</v>
      </c>
    </row>
    <row r="56" spans="1:8" s="21" customFormat="1" ht="15.75">
      <c r="A56" s="22"/>
      <c r="B56" s="27" t="s">
        <v>52</v>
      </c>
      <c r="C56" s="37">
        <v>0</v>
      </c>
      <c r="D56" s="37">
        <v>0</v>
      </c>
      <c r="E56" s="41">
        <f t="shared" si="0"/>
        <v>0</v>
      </c>
      <c r="F56" s="37">
        <v>0</v>
      </c>
      <c r="G56" s="37">
        <v>0</v>
      </c>
      <c r="H56" s="38">
        <f t="shared" si="1"/>
        <v>0</v>
      </c>
    </row>
    <row r="57" spans="1:8" s="21" customFormat="1" ht="15.75">
      <c r="A57" s="22"/>
      <c r="B57" s="27" t="s">
        <v>53</v>
      </c>
      <c r="C57" s="37">
        <v>0</v>
      </c>
      <c r="D57" s="37">
        <v>0</v>
      </c>
      <c r="E57" s="41">
        <f t="shared" si="0"/>
        <v>0</v>
      </c>
      <c r="F57" s="37">
        <v>0</v>
      </c>
      <c r="G57" s="37">
        <v>0</v>
      </c>
      <c r="H57" s="38">
        <f t="shared" si="1"/>
        <v>0</v>
      </c>
    </row>
    <row r="58" spans="1:8" s="21" customFormat="1" ht="15.75">
      <c r="A58" s="23"/>
      <c r="B58" s="27" t="s">
        <v>54</v>
      </c>
      <c r="C58" s="37">
        <v>0</v>
      </c>
      <c r="D58" s="37">
        <v>0</v>
      </c>
      <c r="E58" s="41">
        <f t="shared" si="0"/>
        <v>0</v>
      </c>
      <c r="F58" s="37">
        <v>0</v>
      </c>
      <c r="G58" s="37">
        <v>0</v>
      </c>
      <c r="H58" s="38">
        <f t="shared" si="1"/>
        <v>0</v>
      </c>
    </row>
    <row r="59" spans="1:8">
      <c r="A59" s="15" t="s">
        <v>8</v>
      </c>
      <c r="B59" s="16"/>
      <c r="C59" s="36">
        <f>SUM(C60:C62)</f>
        <v>0</v>
      </c>
      <c r="D59" s="36">
        <f>SUM(D60:D62)</f>
        <v>0</v>
      </c>
      <c r="E59" s="36">
        <f t="shared" si="0"/>
        <v>0</v>
      </c>
      <c r="F59" s="36">
        <f>SUM(F60:F62)</f>
        <v>0</v>
      </c>
      <c r="G59" s="36">
        <f>SUM(G60:G62)</f>
        <v>0</v>
      </c>
      <c r="H59" s="36">
        <f t="shared" si="1"/>
        <v>0</v>
      </c>
    </row>
    <row r="60" spans="1:8" s="21" customFormat="1" ht="15.75">
      <c r="A60" s="19"/>
      <c r="B60" s="28" t="s">
        <v>55</v>
      </c>
      <c r="C60" s="37">
        <v>0</v>
      </c>
      <c r="D60" s="37">
        <v>0</v>
      </c>
      <c r="E60" s="41">
        <f t="shared" si="0"/>
        <v>0</v>
      </c>
      <c r="F60" s="37">
        <v>0</v>
      </c>
      <c r="G60" s="37">
        <v>0</v>
      </c>
      <c r="H60" s="38">
        <f t="shared" si="1"/>
        <v>0</v>
      </c>
    </row>
    <row r="61" spans="1:8" s="21" customFormat="1" ht="15.75">
      <c r="A61" s="22"/>
      <c r="B61" s="28" t="s">
        <v>56</v>
      </c>
      <c r="C61" s="37">
        <v>0</v>
      </c>
      <c r="D61" s="37">
        <v>0</v>
      </c>
      <c r="E61" s="41">
        <f t="shared" si="0"/>
        <v>0</v>
      </c>
      <c r="F61" s="37">
        <v>0</v>
      </c>
      <c r="G61" s="37">
        <v>0</v>
      </c>
      <c r="H61" s="38">
        <f t="shared" si="1"/>
        <v>0</v>
      </c>
    </row>
    <row r="62" spans="1:8" s="21" customFormat="1" ht="15.75">
      <c r="A62" s="22"/>
      <c r="B62" s="28" t="s">
        <v>57</v>
      </c>
      <c r="C62" s="37">
        <v>0</v>
      </c>
      <c r="D62" s="37">
        <v>0</v>
      </c>
      <c r="E62" s="41">
        <f t="shared" si="0"/>
        <v>0</v>
      </c>
      <c r="F62" s="37">
        <v>0</v>
      </c>
      <c r="G62" s="37">
        <v>0</v>
      </c>
      <c r="H62" s="38">
        <f t="shared" si="1"/>
        <v>0</v>
      </c>
    </row>
    <row r="63" spans="1:8">
      <c r="A63" s="18" t="s">
        <v>9</v>
      </c>
      <c r="B63" s="12"/>
      <c r="C63" s="36">
        <f>SUM(C64:C70)</f>
        <v>30000</v>
      </c>
      <c r="D63" s="36">
        <f>SUM(D64:D70)</f>
        <v>0</v>
      </c>
      <c r="E63" s="36">
        <f t="shared" si="0"/>
        <v>30000</v>
      </c>
      <c r="F63" s="36">
        <f>SUM(F64:F70)</f>
        <v>0</v>
      </c>
      <c r="G63" s="36">
        <f>SUM(G64:G70)</f>
        <v>0</v>
      </c>
      <c r="H63" s="36">
        <f t="shared" si="1"/>
        <v>30000</v>
      </c>
    </row>
    <row r="64" spans="1:8" s="21" customFormat="1" ht="15.75">
      <c r="A64" s="22"/>
      <c r="B64" s="20" t="s">
        <v>58</v>
      </c>
      <c r="C64" s="37">
        <v>0</v>
      </c>
      <c r="D64" s="37">
        <v>0</v>
      </c>
      <c r="E64" s="41">
        <f t="shared" si="0"/>
        <v>0</v>
      </c>
      <c r="F64" s="37">
        <v>0</v>
      </c>
      <c r="G64" s="37">
        <v>0</v>
      </c>
      <c r="H64" s="38">
        <f t="shared" si="1"/>
        <v>0</v>
      </c>
    </row>
    <row r="65" spans="1:8" s="21" customFormat="1" ht="15.75">
      <c r="A65" s="22"/>
      <c r="B65" s="20" t="s">
        <v>59</v>
      </c>
      <c r="C65" s="37">
        <v>0</v>
      </c>
      <c r="D65" s="37">
        <v>0</v>
      </c>
      <c r="E65" s="41">
        <f t="shared" si="0"/>
        <v>0</v>
      </c>
      <c r="F65" s="37">
        <v>0</v>
      </c>
      <c r="G65" s="37">
        <v>0</v>
      </c>
      <c r="H65" s="38">
        <f t="shared" si="1"/>
        <v>0</v>
      </c>
    </row>
    <row r="66" spans="1:8" s="21" customFormat="1" ht="15.75">
      <c r="A66" s="22"/>
      <c r="B66" s="20" t="s">
        <v>60</v>
      </c>
      <c r="C66" s="37">
        <v>0</v>
      </c>
      <c r="D66" s="37">
        <v>0</v>
      </c>
      <c r="E66" s="41">
        <f t="shared" si="0"/>
        <v>0</v>
      </c>
      <c r="F66" s="37">
        <v>0</v>
      </c>
      <c r="G66" s="37">
        <v>0</v>
      </c>
      <c r="H66" s="38">
        <f t="shared" si="1"/>
        <v>0</v>
      </c>
    </row>
    <row r="67" spans="1:8" s="21" customFormat="1" ht="15.75">
      <c r="A67" s="22"/>
      <c r="B67" s="20" t="s">
        <v>61</v>
      </c>
      <c r="C67" s="37">
        <v>0</v>
      </c>
      <c r="D67" s="37">
        <v>0</v>
      </c>
      <c r="E67" s="41">
        <f t="shared" si="0"/>
        <v>0</v>
      </c>
      <c r="F67" s="37">
        <v>0</v>
      </c>
      <c r="G67" s="37">
        <v>0</v>
      </c>
      <c r="H67" s="38">
        <f t="shared" si="1"/>
        <v>0</v>
      </c>
    </row>
    <row r="68" spans="1:8" s="21" customFormat="1" ht="15.75">
      <c r="A68" s="22"/>
      <c r="B68" s="20" t="s">
        <v>62</v>
      </c>
      <c r="C68" s="37">
        <v>0</v>
      </c>
      <c r="D68" s="37">
        <v>0</v>
      </c>
      <c r="E68" s="41">
        <f t="shared" si="0"/>
        <v>0</v>
      </c>
      <c r="F68" s="37">
        <v>0</v>
      </c>
      <c r="G68" s="37">
        <v>0</v>
      </c>
      <c r="H68" s="38">
        <f t="shared" si="1"/>
        <v>0</v>
      </c>
    </row>
    <row r="69" spans="1:8" s="21" customFormat="1" ht="15.75">
      <c r="A69" s="22"/>
      <c r="B69" s="20" t="s">
        <v>63</v>
      </c>
      <c r="C69" s="37">
        <v>0</v>
      </c>
      <c r="D69" s="37">
        <v>0</v>
      </c>
      <c r="E69" s="41">
        <f t="shared" si="0"/>
        <v>0</v>
      </c>
      <c r="F69" s="37">
        <v>0</v>
      </c>
      <c r="G69" s="37">
        <v>0</v>
      </c>
      <c r="H69" s="38">
        <f t="shared" si="1"/>
        <v>0</v>
      </c>
    </row>
    <row r="70" spans="1:8" s="21" customFormat="1" ht="15.75">
      <c r="A70" s="22"/>
      <c r="B70" s="20" t="s">
        <v>64</v>
      </c>
      <c r="C70" s="37">
        <v>30000</v>
      </c>
      <c r="D70" s="37">
        <v>0</v>
      </c>
      <c r="E70" s="41">
        <f t="shared" si="0"/>
        <v>30000</v>
      </c>
      <c r="F70" s="37">
        <v>0</v>
      </c>
      <c r="G70" s="37">
        <v>0</v>
      </c>
      <c r="H70" s="38">
        <f t="shared" si="1"/>
        <v>30000</v>
      </c>
    </row>
    <row r="71" spans="1:8" ht="15.75">
      <c r="A71" s="16" t="s">
        <v>10</v>
      </c>
      <c r="B71" s="14"/>
      <c r="C71" s="36">
        <f>SUM(C72:C74)</f>
        <v>0</v>
      </c>
      <c r="D71" s="36">
        <f>SUM(D72:D74)</f>
        <v>0</v>
      </c>
      <c r="E71" s="41">
        <f t="shared" si="0"/>
        <v>0</v>
      </c>
      <c r="F71" s="36">
        <f>SUM(F72:F74)</f>
        <v>0</v>
      </c>
      <c r="G71" s="36">
        <f>SUM(G72:G74)</f>
        <v>0</v>
      </c>
      <c r="H71" s="38">
        <f t="shared" si="1"/>
        <v>0</v>
      </c>
    </row>
    <row r="72" spans="1:8" ht="15.75">
      <c r="A72" s="17"/>
      <c r="B72" s="20" t="s">
        <v>72</v>
      </c>
      <c r="C72" s="37">
        <v>0</v>
      </c>
      <c r="D72" s="37">
        <v>0</v>
      </c>
      <c r="E72" s="41">
        <f t="shared" si="0"/>
        <v>0</v>
      </c>
      <c r="F72" s="37">
        <v>0</v>
      </c>
      <c r="G72" s="37">
        <v>0</v>
      </c>
      <c r="H72" s="38">
        <f t="shared" si="1"/>
        <v>0</v>
      </c>
    </row>
    <row r="73" spans="1:8" ht="15.75">
      <c r="A73" s="17"/>
      <c r="B73" s="20" t="s">
        <v>73</v>
      </c>
      <c r="C73" s="37">
        <v>0</v>
      </c>
      <c r="D73" s="37">
        <v>0</v>
      </c>
      <c r="E73" s="41">
        <f t="shared" si="0"/>
        <v>0</v>
      </c>
      <c r="F73" s="37">
        <v>0</v>
      </c>
      <c r="G73" s="37">
        <v>0</v>
      </c>
      <c r="H73" s="38">
        <f t="shared" si="1"/>
        <v>0</v>
      </c>
    </row>
    <row r="74" spans="1:8" ht="15.75">
      <c r="A74" s="17"/>
      <c r="B74" s="20" t="s">
        <v>74</v>
      </c>
      <c r="C74" s="37">
        <v>0</v>
      </c>
      <c r="D74" s="37">
        <v>0</v>
      </c>
      <c r="E74" s="41">
        <f t="shared" si="0"/>
        <v>0</v>
      </c>
      <c r="F74" s="37">
        <v>0</v>
      </c>
      <c r="G74" s="37">
        <v>0</v>
      </c>
      <c r="H74" s="38">
        <f t="shared" si="1"/>
        <v>0</v>
      </c>
    </row>
    <row r="75" spans="1:8">
      <c r="A75" s="17" t="s">
        <v>11</v>
      </c>
      <c r="B75" s="14"/>
      <c r="C75" s="36">
        <f>SUM(C76:C81)</f>
        <v>0</v>
      </c>
      <c r="D75" s="36">
        <f>SUM(D76:D81)</f>
        <v>0</v>
      </c>
      <c r="E75" s="36">
        <f t="shared" ref="E75:E83" si="2">C75+D75</f>
        <v>0</v>
      </c>
      <c r="F75" s="36">
        <f>SUM(F76:F81)</f>
        <v>0</v>
      </c>
      <c r="G75" s="36">
        <f>SUM(G76:G81)</f>
        <v>0</v>
      </c>
      <c r="H75" s="36">
        <f t="shared" si="1"/>
        <v>0</v>
      </c>
    </row>
    <row r="76" spans="1:8" s="21" customFormat="1" ht="15.75">
      <c r="A76" s="19"/>
      <c r="B76" s="28" t="s">
        <v>65</v>
      </c>
      <c r="C76" s="37">
        <v>0</v>
      </c>
      <c r="D76" s="37">
        <v>0</v>
      </c>
      <c r="E76" s="41">
        <f t="shared" si="2"/>
        <v>0</v>
      </c>
      <c r="F76" s="37">
        <v>0</v>
      </c>
      <c r="G76" s="37">
        <v>0</v>
      </c>
      <c r="H76" s="38">
        <f t="shared" ref="H76:H83" si="3">E76-F76</f>
        <v>0</v>
      </c>
    </row>
    <row r="77" spans="1:8" s="21" customFormat="1" ht="15.75">
      <c r="A77" s="22"/>
      <c r="B77" s="28" t="s">
        <v>66</v>
      </c>
      <c r="C77" s="37">
        <v>0</v>
      </c>
      <c r="D77" s="37">
        <v>0</v>
      </c>
      <c r="E77" s="41">
        <f t="shared" si="2"/>
        <v>0</v>
      </c>
      <c r="F77" s="37">
        <v>0</v>
      </c>
      <c r="G77" s="37">
        <v>0</v>
      </c>
      <c r="H77" s="38">
        <f t="shared" si="3"/>
        <v>0</v>
      </c>
    </row>
    <row r="78" spans="1:8" s="21" customFormat="1" ht="15.75">
      <c r="A78" s="22"/>
      <c r="B78" s="28" t="s">
        <v>67</v>
      </c>
      <c r="C78" s="37">
        <v>0</v>
      </c>
      <c r="D78" s="37">
        <v>0</v>
      </c>
      <c r="E78" s="41">
        <f t="shared" si="2"/>
        <v>0</v>
      </c>
      <c r="F78" s="37">
        <v>0</v>
      </c>
      <c r="G78" s="37">
        <v>0</v>
      </c>
      <c r="H78" s="38">
        <f t="shared" si="3"/>
        <v>0</v>
      </c>
    </row>
    <row r="79" spans="1:8" s="21" customFormat="1" ht="15.75">
      <c r="A79" s="22"/>
      <c r="B79" s="28" t="s">
        <v>68</v>
      </c>
      <c r="C79" s="37">
        <v>0</v>
      </c>
      <c r="D79" s="37">
        <v>0</v>
      </c>
      <c r="E79" s="41">
        <f t="shared" si="2"/>
        <v>0</v>
      </c>
      <c r="F79" s="37">
        <v>0</v>
      </c>
      <c r="G79" s="37">
        <v>0</v>
      </c>
      <c r="H79" s="38">
        <f t="shared" si="3"/>
        <v>0</v>
      </c>
    </row>
    <row r="80" spans="1:8" s="21" customFormat="1" ht="15.75">
      <c r="A80" s="22"/>
      <c r="B80" s="28" t="s">
        <v>69</v>
      </c>
      <c r="C80" s="37">
        <v>0</v>
      </c>
      <c r="D80" s="37">
        <v>0</v>
      </c>
      <c r="E80" s="41">
        <f t="shared" si="2"/>
        <v>0</v>
      </c>
      <c r="F80" s="37">
        <v>0</v>
      </c>
      <c r="G80" s="37">
        <v>0</v>
      </c>
      <c r="H80" s="38">
        <f t="shared" si="3"/>
        <v>0</v>
      </c>
    </row>
    <row r="81" spans="1:8" s="21" customFormat="1" ht="15.75">
      <c r="A81" s="23"/>
      <c r="B81" s="28" t="s">
        <v>70</v>
      </c>
      <c r="C81" s="37">
        <v>0</v>
      </c>
      <c r="D81" s="37">
        <v>0</v>
      </c>
      <c r="E81" s="41">
        <f t="shared" si="2"/>
        <v>0</v>
      </c>
      <c r="F81" s="37">
        <v>0</v>
      </c>
      <c r="G81" s="37">
        <v>0</v>
      </c>
      <c r="H81" s="38">
        <f t="shared" si="3"/>
        <v>0</v>
      </c>
    </row>
    <row r="82" spans="1:8" ht="7.5" customHeight="1">
      <c r="C82" s="39"/>
      <c r="D82" s="39"/>
      <c r="E82" s="39"/>
      <c r="F82" s="39"/>
      <c r="G82" s="39"/>
      <c r="H82" s="39"/>
    </row>
    <row r="83" spans="1:8">
      <c r="A83" s="47" t="s">
        <v>71</v>
      </c>
      <c r="B83" s="48"/>
      <c r="C83" s="40">
        <f>C11+C19+C29+C39+C49+C59+C63+C71+C75</f>
        <v>13362232</v>
      </c>
      <c r="D83" s="40">
        <f>D11+D19+D29+D39+D49+D59+D63+D71+D75</f>
        <v>0</v>
      </c>
      <c r="E83" s="40">
        <f t="shared" si="2"/>
        <v>13362232</v>
      </c>
      <c r="F83" s="40">
        <f>F11+F19+F29+F39+F49+F59+F63+F71+F75</f>
        <v>10135934.890999999</v>
      </c>
      <c r="G83" s="40">
        <f>G11+G19+G29+G39+G49+G59+G63+G71+G75</f>
        <v>10135934.989999998</v>
      </c>
      <c r="H83" s="40">
        <f t="shared" si="3"/>
        <v>3226297.1090000011</v>
      </c>
    </row>
    <row r="85" spans="1:8" ht="30.75" customHeight="1">
      <c r="B85" s="30"/>
    </row>
    <row r="86" spans="1:8" ht="19.5" customHeight="1">
      <c r="B86" s="4" t="s">
        <v>85</v>
      </c>
      <c r="D86" s="50"/>
      <c r="E86" s="50"/>
      <c r="F86" s="49" t="s">
        <v>87</v>
      </c>
      <c r="G86" s="49"/>
      <c r="H86" s="6"/>
    </row>
    <row r="87" spans="1:8" ht="34.5">
      <c r="D87" s="35"/>
      <c r="E87" s="6"/>
      <c r="F87" s="4"/>
      <c r="G87" s="3"/>
    </row>
    <row r="88" spans="1:8">
      <c r="B88" s="42" t="s">
        <v>83</v>
      </c>
      <c r="E88" s="6"/>
    </row>
  </sheetData>
  <mergeCells count="10">
    <mergeCell ref="A1:H1"/>
    <mergeCell ref="A2:H2"/>
    <mergeCell ref="A3:H3"/>
    <mergeCell ref="A83:B83"/>
    <mergeCell ref="F86:G86"/>
    <mergeCell ref="D86:E86"/>
    <mergeCell ref="A4:H4"/>
    <mergeCell ref="A6:B8"/>
    <mergeCell ref="H6:H7"/>
    <mergeCell ref="C6:G6"/>
  </mergeCells>
  <printOptions horizontalCentered="1"/>
  <pageMargins left="0.39370078740157483" right="0.31496062992125984" top="0.31496062992125984" bottom="0.23622047244094491" header="0.27559055118110237" footer="0.19685039370078741"/>
  <pageSetup paperSize="139" scale="52" orientation="portrait" useFirstPageNumber="1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administracion1</cp:lastModifiedBy>
  <cp:lastPrinted>2018-01-30T19:19:18Z</cp:lastPrinted>
  <dcterms:created xsi:type="dcterms:W3CDTF">2010-12-03T18:40:30Z</dcterms:created>
  <dcterms:modified xsi:type="dcterms:W3CDTF">2018-11-01T15:14:44Z</dcterms:modified>
</cp:coreProperties>
</file>