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655"/>
  </bookViews>
  <sheets>
    <sheet name="2015" sheetId="1" r:id="rId1"/>
    <sheet name="1er trimestre" sheetId="2" r:id="rId2"/>
    <sheet name="2DO trimestre" sheetId="3" r:id="rId3"/>
    <sheet name="3ER TRIMESTRE" sheetId="4" r:id="rId4"/>
    <sheet name="4TO TRIMESTRE" sheetId="5" r:id="rId5"/>
  </sheets>
  <definedNames>
    <definedName name="_xlnm.Print_Titles" localSheetId="0">'2015'!$1:$6</definedName>
  </definedNames>
  <calcPr calcId="171026"/>
</workbook>
</file>

<file path=xl/calcChain.xml><?xml version="1.0" encoding="utf-8"?>
<calcChain xmlns="http://schemas.openxmlformats.org/spreadsheetml/2006/main">
  <c r="U58" i="1" l="1"/>
  <c r="U57" i="1"/>
  <c r="U56" i="1"/>
  <c r="U55" i="1"/>
  <c r="U54" i="1"/>
  <c r="U53" i="1"/>
  <c r="U52" i="1"/>
  <c r="U51" i="1"/>
  <c r="U50" i="1"/>
  <c r="F16" i="4"/>
  <c r="H51" i="1"/>
  <c r="J51" i="1"/>
  <c r="K51" i="1"/>
  <c r="L51" i="1"/>
  <c r="H52" i="1"/>
  <c r="J52" i="1"/>
  <c r="K52" i="1"/>
  <c r="L52" i="1"/>
  <c r="H53" i="1"/>
  <c r="J53" i="1"/>
  <c r="K53" i="1"/>
  <c r="L53" i="1"/>
  <c r="E64" i="3"/>
  <c r="E63" i="3"/>
  <c r="E62" i="3"/>
  <c r="E61" i="3"/>
  <c r="E60" i="3"/>
  <c r="E59" i="3"/>
  <c r="E58" i="3"/>
  <c r="E57" i="3"/>
  <c r="E56" i="3"/>
  <c r="E14" i="3"/>
  <c r="E13" i="3"/>
  <c r="H50" i="1"/>
  <c r="H44" i="1"/>
  <c r="H43" i="1"/>
  <c r="H42" i="1"/>
  <c r="H41" i="1"/>
  <c r="I41" i="1"/>
  <c r="J50" i="1"/>
  <c r="J44" i="1"/>
  <c r="J43" i="1"/>
  <c r="J42" i="1"/>
  <c r="J41" i="1"/>
  <c r="L57" i="1"/>
  <c r="L56" i="1"/>
  <c r="L50" i="1"/>
  <c r="L44" i="1"/>
  <c r="K44" i="1"/>
  <c r="S44" i="1"/>
  <c r="L43" i="1"/>
  <c r="L42" i="1"/>
  <c r="L41" i="1"/>
  <c r="K57" i="1"/>
  <c r="K56" i="1"/>
  <c r="K50" i="1"/>
  <c r="S50" i="1"/>
  <c r="K43" i="1"/>
  <c r="S43" i="1"/>
  <c r="K42" i="1"/>
  <c r="K41" i="1"/>
  <c r="J58" i="1"/>
  <c r="H58" i="1"/>
  <c r="S58" i="1"/>
  <c r="J57" i="1"/>
  <c r="J56" i="1"/>
  <c r="S56" i="1"/>
  <c r="H57" i="1"/>
  <c r="H55" i="1"/>
  <c r="H54" i="1"/>
  <c r="S54" i="1"/>
  <c r="S57" i="1"/>
  <c r="S55" i="1"/>
  <c r="S53" i="1"/>
  <c r="S52" i="1"/>
  <c r="S51" i="1"/>
  <c r="G41" i="1"/>
  <c r="S41" i="1"/>
  <c r="F8" i="4"/>
  <c r="G8" i="5"/>
  <c r="G15" i="5"/>
  <c r="G14" i="5"/>
  <c r="G13" i="5"/>
  <c r="G12" i="5"/>
  <c r="G11" i="5"/>
  <c r="U42" i="1"/>
  <c r="U43" i="1"/>
  <c r="U44" i="1"/>
  <c r="U45" i="1"/>
  <c r="U46" i="1"/>
  <c r="U47" i="1"/>
  <c r="U48" i="1"/>
  <c r="U49" i="1"/>
  <c r="U64" i="1"/>
  <c r="U65" i="1"/>
  <c r="U66" i="1"/>
  <c r="U67" i="1"/>
  <c r="U68" i="1"/>
  <c r="U69" i="1"/>
  <c r="U70" i="1"/>
  <c r="U41" i="1"/>
  <c r="G10" i="5"/>
  <c r="G9" i="5"/>
  <c r="F12" i="4"/>
  <c r="F13" i="4"/>
  <c r="F14" i="4"/>
  <c r="F15" i="4"/>
  <c r="E11" i="3"/>
  <c r="E12" i="3"/>
  <c r="E15" i="3"/>
  <c r="E16" i="3"/>
  <c r="F15" i="2"/>
  <c r="F11" i="2"/>
  <c r="F12" i="2"/>
  <c r="F13" i="2"/>
  <c r="F14" i="2"/>
  <c r="F10" i="2"/>
  <c r="F9" i="2"/>
  <c r="F8" i="2"/>
  <c r="F11" i="4"/>
  <c r="F10" i="4"/>
  <c r="F9" i="4"/>
  <c r="E10" i="3"/>
  <c r="E9" i="3"/>
  <c r="E8" i="3"/>
  <c r="S42" i="1"/>
  <c r="S45" i="1"/>
  <c r="S46" i="1"/>
  <c r="S47" i="1"/>
  <c r="S48" i="1"/>
  <c r="S49" i="1"/>
  <c r="S64" i="1"/>
  <c r="S65" i="1"/>
  <c r="S67" i="1"/>
  <c r="S68" i="1"/>
  <c r="S69" i="1"/>
  <c r="S70" i="1"/>
  <c r="S71" i="1"/>
  <c r="S72" i="1"/>
  <c r="S73" i="1"/>
  <c r="S78" i="1"/>
  <c r="S39" i="1"/>
  <c r="S38" i="1"/>
  <c r="S26" i="1"/>
  <c r="S15" i="1"/>
  <c r="S14" i="1"/>
  <c r="S12" i="1"/>
  <c r="S10" i="1"/>
  <c r="S9" i="1"/>
  <c r="S11" i="1"/>
  <c r="S13" i="1"/>
  <c r="S16" i="1"/>
  <c r="S17" i="1"/>
  <c r="S18" i="1"/>
  <c r="S19" i="1"/>
  <c r="S20" i="1"/>
  <c r="S21" i="1"/>
  <c r="S22" i="1"/>
  <c r="S23" i="1"/>
  <c r="S24" i="1"/>
  <c r="S25" i="1"/>
  <c r="S27" i="1"/>
  <c r="S28" i="1"/>
  <c r="S29" i="1"/>
  <c r="S30" i="1"/>
  <c r="S31" i="1"/>
  <c r="S32" i="1"/>
  <c r="S33" i="1"/>
  <c r="S34" i="1"/>
  <c r="S35" i="1"/>
  <c r="S36" i="1"/>
  <c r="S37" i="1"/>
  <c r="S40" i="1"/>
  <c r="S8" i="1"/>
</calcChain>
</file>

<file path=xl/sharedStrings.xml><?xml version="1.0" encoding="utf-8"?>
<sst xmlns="http://schemas.openxmlformats.org/spreadsheetml/2006/main" count="343" uniqueCount="183">
  <si>
    <t>Gobierno Municipal de Tepatitlán de Morelos 2012-2015</t>
  </si>
  <si>
    <t>Líneas de Acción 2015</t>
  </si>
  <si>
    <t>COORDINACIÓN DE CADI/SISTEMA DIF MUNICIPAL</t>
  </si>
  <si>
    <t>Salvaguardar los valores de la familia,  apoyando a las mamas trabajadoras con el cuidado de sus hijos mientras ellas tienen que estar fuera de casa.</t>
  </si>
  <si>
    <t>N°</t>
  </si>
  <si>
    <t>Línea de Acción</t>
  </si>
  <si>
    <t>PARÁMETRO</t>
  </si>
  <si>
    <t>ESTRATEGIA</t>
  </si>
  <si>
    <t>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</si>
  <si>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</si>
  <si>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</si>
  <si>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</si>
  <si>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</si>
  <si>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</si>
  <si>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</si>
  <si>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</si>
  <si>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</si>
  <si>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</si>
  <si>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</si>
  <si>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</si>
  <si>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</si>
  <si>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</si>
  <si>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Apoyar a las madres trabajadoras para que sus hijos cuenten con  espacios para su desarrollo mientras ellas trabajan.</t>
  </si>
  <si>
    <t>3.2.1</t>
  </si>
  <si>
    <t>Programa de terapias en CADI</t>
  </si>
  <si>
    <t>3.2.1.1</t>
  </si>
  <si>
    <t>Terapia de lenguaje, psicológica, grupal y a padres de familia.</t>
  </si>
  <si>
    <t>N° de terapias de lenguaje realizadas.</t>
  </si>
  <si>
    <t>N° de terapias grupales realizadas.</t>
  </si>
  <si>
    <t>N° de terapias a padres de familia.</t>
  </si>
  <si>
    <t>3.2.2</t>
  </si>
  <si>
    <t>Programa de capacitación en CADI</t>
  </si>
  <si>
    <t>3.2.2.1</t>
  </si>
  <si>
    <t>Capacitaciones en : Primeros auxilios, evacuación, conformación de brigadas, uso y manejo de extintores, control y combate de incendios, búsqueda y rescate.</t>
  </si>
  <si>
    <t>N° de capacitaciones realizadas</t>
  </si>
  <si>
    <t>N° de personas asistentes a las capacitaciones /total de invitados.</t>
  </si>
  <si>
    <t>3.2.2.2</t>
  </si>
  <si>
    <t>Escuela para padres de familia.</t>
  </si>
  <si>
    <t>N° de sesiones de la escuela de padres</t>
  </si>
  <si>
    <t>N° de padres de familias asistentes /Total de padres del plantel.</t>
  </si>
  <si>
    <t>3.2.2.3</t>
  </si>
  <si>
    <t>Capacitación de la Secretaría de Educación.</t>
  </si>
  <si>
    <t>3.2.3</t>
  </si>
  <si>
    <t xml:space="preserve"> Programa de equipamiento en CADI</t>
  </si>
  <si>
    <t>3.2.3.1</t>
  </si>
  <si>
    <t>Materiales para cocina.</t>
  </si>
  <si>
    <t>N° de materiales adquiridos.</t>
  </si>
  <si>
    <t>3.2.3.2</t>
  </si>
  <si>
    <t>Materiales para preescolar</t>
  </si>
  <si>
    <t>3.2.3.3</t>
  </si>
  <si>
    <t>Lona de publicidad CADI</t>
  </si>
  <si>
    <t>N° de lonas publicadas</t>
  </si>
  <si>
    <t>3.2.3.4</t>
  </si>
  <si>
    <t>Trípticos o folletos.</t>
  </si>
  <si>
    <t>N° de trípticos o folletos realizados.</t>
  </si>
  <si>
    <t>3.2.4</t>
  </si>
  <si>
    <t>Programa de mantenimiento en CADI</t>
  </si>
  <si>
    <t>3.2.4.1</t>
  </si>
  <si>
    <t>Impermeabilización al edificio</t>
  </si>
  <si>
    <t>N° de impermeabilizaciones realizadas.</t>
  </si>
  <si>
    <t>3.2.4.2</t>
  </si>
  <si>
    <t>Pintura al edificio.</t>
  </si>
  <si>
    <t>M2 de pintura puesta.</t>
  </si>
  <si>
    <t>3.2.4.3</t>
  </si>
  <si>
    <t>Instalación de baño</t>
  </si>
  <si>
    <t>No aplica</t>
  </si>
  <si>
    <t>3.2.4.4</t>
  </si>
  <si>
    <t>Instalación de lavadero</t>
  </si>
  <si>
    <t>3.2.4.5</t>
  </si>
  <si>
    <t>Cambio de focos, guardapolvos en puertas, cinta antiderrapante.</t>
  </si>
  <si>
    <t>N° de focos cambiados.</t>
  </si>
  <si>
    <t>N° de puertas a las que se les colocó guardapolvos.</t>
  </si>
  <si>
    <t>3.2.4.6</t>
  </si>
  <si>
    <t>Arreglo de chapas de puertas.</t>
  </si>
  <si>
    <t>N° de chapas arregladas.</t>
  </si>
  <si>
    <t>3.2.4.7</t>
  </si>
  <si>
    <t>Reparación de puertas.</t>
  </si>
  <si>
    <t>N° de puertas reparadas</t>
  </si>
  <si>
    <t>3.2.4.8</t>
  </si>
  <si>
    <t>Reparación de ventanas.</t>
  </si>
  <si>
    <t>N° de ventanas reparadas.</t>
  </si>
  <si>
    <t>3.2.4.9</t>
  </si>
  <si>
    <t>Película plastificada en vidrios.</t>
  </si>
  <si>
    <t>N° de vidrios plastificados.</t>
  </si>
  <si>
    <t>3.2.5</t>
  </si>
  <si>
    <t>Programa de Infraestructura Segura en CADI</t>
  </si>
  <si>
    <t>3.2.5.1</t>
  </si>
  <si>
    <t>Alarmas de sensores</t>
  </si>
  <si>
    <t>N° de alarmas de sensores puestas.</t>
  </si>
  <si>
    <t>3.2.5.2</t>
  </si>
  <si>
    <t>Cámaras de seguridad</t>
  </si>
  <si>
    <t>N° de cámaras de seguridad puestas.</t>
  </si>
  <si>
    <t>3.2.5.3</t>
  </si>
  <si>
    <t>Guardia de seguridad.</t>
  </si>
  <si>
    <t>N° de guardias de seguridad.</t>
  </si>
  <si>
    <t>3.2.5.4</t>
  </si>
  <si>
    <t>Señalamientos y tope de seguridad.</t>
  </si>
  <si>
    <t>N° de señalamientos puestos.</t>
  </si>
  <si>
    <t>3.2.5.5</t>
  </si>
  <si>
    <t>Equipamiento de enfermería</t>
  </si>
  <si>
    <t>N° de instrumentos adquiridos.</t>
  </si>
  <si>
    <t>3.2.6</t>
  </si>
  <si>
    <t>Programa de festivales en CADI</t>
  </si>
  <si>
    <t>3.2.6.1</t>
  </si>
  <si>
    <t>Actividades cívicas: Día de la bandera, día de la independencia, descubrimiento de América, Día de la Revolución.</t>
  </si>
  <si>
    <t>N° de atividades cívicas realizadas.</t>
  </si>
  <si>
    <t>3.2.6.2</t>
  </si>
  <si>
    <t>Festivales de la primavera, día del niño, día de la madre, día del padre.</t>
  </si>
  <si>
    <t>N° de festivales realizados.</t>
  </si>
  <si>
    <t>N° de personas asistentes.</t>
  </si>
  <si>
    <t>3.2.6.3</t>
  </si>
  <si>
    <t>Festejos de Día de muertos y navidad.</t>
  </si>
  <si>
    <t>N° de festjeos tradicionales realizados.</t>
  </si>
  <si>
    <t>N° de personas asistentes a los festejos.</t>
  </si>
  <si>
    <t>Indicadores de medición varios</t>
  </si>
  <si>
    <t>MATERNAL</t>
  </si>
  <si>
    <t>N° de Becarios asistentes por mes.</t>
  </si>
  <si>
    <t>N° de desayunos</t>
  </si>
  <si>
    <t>N° de comidas</t>
  </si>
  <si>
    <t>N° de refrigerios</t>
  </si>
  <si>
    <t>Actividades Cívicas</t>
  </si>
  <si>
    <t>Actividades físicas</t>
  </si>
  <si>
    <t>Actividades culturles</t>
  </si>
  <si>
    <t>Actividades recreativas</t>
  </si>
  <si>
    <t>Actividades Formativas (Pedagógicas)</t>
  </si>
  <si>
    <t>PREESCOLAR</t>
  </si>
  <si>
    <t>BECARIOS</t>
  </si>
  <si>
    <t>DESAYUNOS</t>
  </si>
  <si>
    <t>COMIDAS</t>
  </si>
  <si>
    <t>REFRIGERIOS</t>
  </si>
  <si>
    <t>OTROS</t>
  </si>
  <si>
    <t>INCIDENCIAS</t>
  </si>
  <si>
    <t>REGISTROS ANTE LA SEP</t>
  </si>
  <si>
    <t>CAPTURA DE EXPEDIENTES ANTE SIEM</t>
  </si>
  <si>
    <t>CAPACITACIONES</t>
  </si>
  <si>
    <t>Capacitación al personal</t>
  </si>
  <si>
    <t>INGRESOS</t>
  </si>
  <si>
    <t>EGRESOS</t>
  </si>
  <si>
    <t>Oficios y reuniones con la SEP</t>
  </si>
  <si>
    <t>Supervisión de documentos SEP</t>
  </si>
  <si>
    <t>Entrevistas a psicológas</t>
  </si>
  <si>
    <t>Reunión con personal</t>
  </si>
  <si>
    <t>Volantes para la difusión del CADI</t>
  </si>
  <si>
    <t>Asesoría a padres de becarios</t>
  </si>
  <si>
    <t>Asesorías de servicios del CADI</t>
  </si>
  <si>
    <t>Suspenciones a becarios</t>
  </si>
  <si>
    <t>Eventos especiales</t>
  </si>
  <si>
    <t>Reuniones con padres de familia</t>
  </si>
  <si>
    <t>N° de asistencias por becarios</t>
  </si>
  <si>
    <t>N° de Incidencias leves</t>
  </si>
  <si>
    <t>N° de altas de becarios</t>
  </si>
  <si>
    <t>N° de bajas de becarios</t>
  </si>
  <si>
    <t>Elaborado por el Instituto Municipal de Planeación (IMPLAN)</t>
  </si>
  <si>
    <t>FECHA DE ACTUALIZACIÓN:</t>
  </si>
  <si>
    <t>GOBIERNO MUNICIPAL DE TEPATITLÁN DE MORELOS, JALISCO</t>
  </si>
  <si>
    <t>INDICADORES DE DESEMPEÑO 2015</t>
  </si>
  <si>
    <t>CADI</t>
  </si>
  <si>
    <t>SERVICIOS CADI</t>
  </si>
  <si>
    <t>INDICADORES</t>
  </si>
  <si>
    <t>N° de Becarios del CADI</t>
  </si>
  <si>
    <t xml:space="preserve">Becarios </t>
  </si>
  <si>
    <t>Asistencias</t>
  </si>
  <si>
    <t>Incidencias leves</t>
  </si>
  <si>
    <t>N° de desayunos entregados.</t>
  </si>
  <si>
    <t>N° de comidas entregadas.</t>
  </si>
  <si>
    <t>N° de refrigerios entregados.</t>
  </si>
  <si>
    <t>Actividades Recreativas</t>
  </si>
  <si>
    <t>Fuente: CADI</t>
  </si>
  <si>
    <t>Desayunos</t>
  </si>
  <si>
    <t>Comidas</t>
  </si>
  <si>
    <t xml:space="preserve">Refrigerios </t>
  </si>
  <si>
    <t>ENE - MAR</t>
  </si>
  <si>
    <t>ABR - JUN</t>
  </si>
  <si>
    <t>actividades</t>
  </si>
  <si>
    <t>Físicas</t>
  </si>
  <si>
    <t>Actividades culturales</t>
  </si>
  <si>
    <t>Culturales</t>
  </si>
  <si>
    <t>Recreativas</t>
  </si>
  <si>
    <t>Pedagógicas</t>
  </si>
  <si>
    <t>JUL - SEP</t>
  </si>
  <si>
    <t>NR</t>
  </si>
  <si>
    <t>INDICADORES DE DESEMPEÑO 2014</t>
  </si>
  <si>
    <t>OCT -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</si>
</sst>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0" fillId="0" borderId="0" xfId="0"/>
    <xf numFmtId="0" fontId="6" fillId="2" borderId="1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9" xfId="0" applyBorder="1"/>
    <xf numFmtId="0" fontId="4" fillId="3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6" fillId="2" borderId="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0" fillId="2" borderId="1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 wrapText="1"/>
    </xf>
    <xf numFmtId="3" fontId="0" fillId="2" borderId="45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3" fontId="0" fillId="2" borderId="43" xfId="0" applyNumberFormat="1" applyFill="1" applyBorder="1" applyAlignment="1">
      <alignment horizontal="center" vertical="center"/>
    </xf>
    <xf numFmtId="0" fontId="0" fillId="0" borderId="26" xfId="0" applyBorder="1"/>
    <xf numFmtId="0" fontId="4" fillId="3" borderId="26" xfId="0" applyFon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2" fillId="0" borderId="0" xfId="0" applyFont="1" applyBorder="1" applyAlignment="1"/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3" fontId="13" fillId="5" borderId="4" xfId="2" applyNumberFormat="1" applyFont="1" applyFill="1" applyBorder="1" applyAlignment="1">
      <alignment horizontal="center" vertical="center"/>
    </xf>
    <xf numFmtId="3" fontId="13" fillId="5" borderId="2" xfId="2" applyNumberFormat="1" applyFont="1" applyFill="1" applyBorder="1" applyAlignment="1">
      <alignment horizontal="center" vertical="center"/>
    </xf>
    <xf numFmtId="3" fontId="13" fillId="5" borderId="5" xfId="2" applyNumberFormat="1" applyFont="1" applyFill="1" applyBorder="1" applyAlignment="1">
      <alignment horizontal="center" vertical="center"/>
    </xf>
    <xf numFmtId="3" fontId="13" fillId="5" borderId="1" xfId="2" applyNumberFormat="1" applyFont="1" applyFill="1" applyBorder="1" applyAlignment="1">
      <alignment horizontal="center" vertical="center"/>
    </xf>
    <xf numFmtId="3" fontId="13" fillId="5" borderId="8" xfId="2" applyNumberFormat="1" applyFont="1" applyFill="1" applyBorder="1" applyAlignment="1">
      <alignment horizontal="center" vertical="center"/>
    </xf>
    <xf numFmtId="3" fontId="13" fillId="5" borderId="7" xfId="2" applyNumberFormat="1" applyFont="1" applyFill="1" applyBorder="1" applyAlignment="1">
      <alignment horizontal="center" vertical="center"/>
    </xf>
    <xf numFmtId="3" fontId="13" fillId="5" borderId="3" xfId="2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0" fillId="0" borderId="4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53" xfId="0" applyNumberFormat="1" applyFont="1" applyFill="1" applyBorder="1" applyAlignment="1">
      <alignment horizontal="center" vertical="center"/>
    </xf>
    <xf numFmtId="3" fontId="5" fillId="5" borderId="54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0" fontId="2" fillId="2" borderId="63" xfId="0" applyFont="1" applyFill="1" applyBorder="1" applyAlignment="1" applyProtection="1">
      <alignment vertical="center"/>
      <protection locked="0"/>
    </xf>
    <xf numFmtId="0" fontId="2" fillId="2" borderId="64" xfId="0" applyFont="1" applyFill="1" applyBorder="1" applyAlignment="1" applyProtection="1">
      <alignment horizontal="left" vertical="center" wrapText="1"/>
      <protection locked="0"/>
    </xf>
    <xf numFmtId="0" fontId="2" fillId="2" borderId="64" xfId="0" applyFont="1" applyFill="1" applyBorder="1" applyAlignment="1" applyProtection="1">
      <alignment horizontal="left" vertical="center"/>
      <protection locked="0"/>
    </xf>
    <xf numFmtId="0" fontId="6" fillId="2" borderId="64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3" fontId="5" fillId="5" borderId="66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0" fillId="2" borderId="3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0" fillId="2" borderId="40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41" xfId="0" applyNumberForma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textRotation="90"/>
    </xf>
    <xf numFmtId="0" fontId="6" fillId="2" borderId="2" xfId="0" applyFont="1" applyFill="1" applyBorder="1" applyAlignment="1">
      <alignment horizontal="left" vertical="top" textRotation="90"/>
    </xf>
    <xf numFmtId="0" fontId="6" fillId="2" borderId="3" xfId="0" applyFont="1" applyFill="1" applyBorder="1" applyAlignment="1">
      <alignment horizontal="left" vertical="top" textRotation="90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left" vertical="top" textRotation="90"/>
    </xf>
    <xf numFmtId="0" fontId="6" fillId="2" borderId="7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5" fillId="0" borderId="55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textRotation="90"/>
    </xf>
    <xf numFmtId="0" fontId="6" fillId="2" borderId="5" xfId="0" applyFont="1" applyFill="1" applyBorder="1" applyAlignment="1">
      <alignment horizontal="center" vertical="top" textRotation="90"/>
    </xf>
    <xf numFmtId="0" fontId="6" fillId="2" borderId="6" xfId="0" applyFont="1" applyFill="1" applyBorder="1" applyAlignment="1">
      <alignment horizontal="center" vertical="top" textRotation="90"/>
    </xf>
    <xf numFmtId="0" fontId="6" fillId="2" borderId="8" xfId="0" applyFont="1" applyFill="1" applyBorder="1" applyAlignment="1">
      <alignment horizontal="left" vertical="top" textRotation="90"/>
    </xf>
    <xf numFmtId="0" fontId="6" fillId="2" borderId="8" xfId="0" applyFont="1" applyFill="1" applyBorder="1" applyAlignment="1">
      <alignment horizontal="left" vertical="top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55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4" fillId="4" borderId="60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61492313460812E-2"/>
          <c:y val="0.31501312335958004"/>
          <c:w val="0.9021129513983166"/>
          <c:h val="0.53461276295686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 trimestre'!$H$8</c:f>
              <c:strCache>
                <c:ptCount val="1"/>
                <c:pt idx="0">
                  <c:v>Becarios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trimestre'!$I$7:$K$7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trimestre'!$I$8:$K$8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D-4CF3-891C-C916F40E92E7}"/>
            </c:ext>
          </c:extLst>
        </c:ser>
        <c:ser>
          <c:idx val="1"/>
          <c:order val="1"/>
          <c:tx>
            <c:strRef>
              <c:f>'1er trimestre'!$H$9</c:f>
              <c:strCache>
                <c:ptCount val="1"/>
                <c:pt idx="0">
                  <c:v>Asistencias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trimestre'!$I$7:$K$7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trimestre'!$I$9:$K$9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DD-4CF3-891C-C916F40E92E7}"/>
            </c:ext>
          </c:extLst>
        </c:ser>
        <c:ser>
          <c:idx val="2"/>
          <c:order val="2"/>
          <c:tx>
            <c:strRef>
              <c:f>'1er trimestre'!$H$10</c:f>
              <c:strCache>
                <c:ptCount val="1"/>
                <c:pt idx="0">
                  <c:v>Incidencias leves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5DD-4CF3-891C-C916F40E92E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047619047619091E-2"/>
                  <c:y val="-8.4875562720133283E-1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DD-4CF3-891C-C916F40E92E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5DD-4CF3-891C-C916F40E92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trimestre'!$I$7:$K$7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trimestre'!$I$10:$K$10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DD-4CF3-891C-C916F40E9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3641728"/>
        <c:axId val="283641336"/>
        <c:axId val="0"/>
      </c:bar3DChart>
      <c:catAx>
        <c:axId val="2836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641336"/>
        <c:crosses val="autoZero"/>
        <c:auto val="1"/>
        <c:lblAlgn val="ctr"/>
        <c:lblOffset val="100"/>
        <c:noMultiLvlLbl val="0"/>
      </c:catAx>
      <c:valAx>
        <c:axId val="283641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641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6.8965517241379309E-3"/>
          <c:y val="0.2130527049047779"/>
          <c:w val="0.99453362295230341"/>
          <c:h val="0.2944090756427958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Desayunos, comidas y refrigerios entregados.</a:t>
            </a:r>
          </a:p>
        </c:rich>
      </c:tx>
      <c:layout>
        <c:manualLayout>
          <c:xMode val="edge"/>
          <c:yMode val="edge"/>
          <c:x val="0.12253897205656919"/>
          <c:y val="6.802793718581787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'3ER TRIMESTRE'!$H$19</c:f>
              <c:strCache>
                <c:ptCount val="1"/>
                <c:pt idx="0">
                  <c:v>Desayunos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TRIMESTRE'!$I$18:$J$18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TRIMESTRE'!$I$19:$J$19</c:f>
              <c:numCache>
                <c:formatCode>#,##0</c:formatCode>
                <c:ptCount val="2"/>
                <c:pt idx="0">
                  <c:v>333</c:v>
                </c:pt>
                <c:pt idx="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F-49CB-9D7B-3CB31A4F138F}"/>
            </c:ext>
          </c:extLst>
        </c:ser>
        <c:ser>
          <c:idx val="1"/>
          <c:order val="1"/>
          <c:tx>
            <c:strRef>
              <c:f>'3ER TRIMESTRE'!$H$20</c:f>
              <c:strCache>
                <c:ptCount val="1"/>
                <c:pt idx="0">
                  <c:v>Comidas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TRIMESTRE'!$I$18:$J$18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TRIMESTRE'!$I$20:$J$20</c:f>
              <c:numCache>
                <c:formatCode>#,##0</c:formatCode>
                <c:ptCount val="2"/>
                <c:pt idx="0">
                  <c:v>320</c:v>
                </c:pt>
                <c:pt idx="1">
                  <c:v>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EF-49CB-9D7B-3CB31A4F138F}"/>
            </c:ext>
          </c:extLst>
        </c:ser>
        <c:ser>
          <c:idx val="2"/>
          <c:order val="2"/>
          <c:tx>
            <c:strRef>
              <c:f>'3ER TRIMESTRE'!$H$21</c:f>
              <c:strCache>
                <c:ptCount val="1"/>
                <c:pt idx="0">
                  <c:v>Refrigerios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TRIMESTRE'!$I$18:$J$18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TRIMESTRE'!$I$21:$J$21</c:f>
              <c:numCache>
                <c:formatCode>#,##0</c:formatCode>
                <c:ptCount val="2"/>
                <c:pt idx="0">
                  <c:v>331</c:v>
                </c:pt>
                <c:pt idx="1">
                  <c:v>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EF-49CB-9D7B-3CB31A4F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44704"/>
        <c:axId val="197945096"/>
      </c:barChart>
      <c:catAx>
        <c:axId val="1979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7945096"/>
        <c:crosses val="autoZero"/>
        <c:auto val="1"/>
        <c:lblAlgn val="ctr"/>
        <c:lblOffset val="100"/>
        <c:noMultiLvlLbl val="0"/>
      </c:catAx>
      <c:valAx>
        <c:axId val="197945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979447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Actividades realizadas</a:t>
            </a:r>
          </a:p>
        </c:rich>
      </c:tx>
      <c:layout>
        <c:manualLayout>
          <c:xMode val="edge"/>
          <c:yMode val="edge"/>
          <c:x val="0.37106110436368761"/>
          <c:y val="1.822303203835058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'3ER TRIMESTRE'!$H$14</c:f>
              <c:strCache>
                <c:ptCount val="1"/>
                <c:pt idx="0">
                  <c:v>Actividades Recreativas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21488201773727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34-4C91-A6A5-C7466696C4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2"/>
                  <c:y val="-6.07441008868638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34-4C91-A6A5-C7466696C4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TRIMESTRE'!$I$13:$J$13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TRIMESTRE'!$I$14:$J$14</c:f>
              <c:numCache>
                <c:formatCode>General</c:formatCode>
                <c:ptCount val="2"/>
                <c:pt idx="0">
                  <c:v>36</c:v>
                </c:pt>
                <c:pt idx="1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34-4C91-A6A5-C7466696C42B}"/>
            </c:ext>
          </c:extLst>
        </c:ser>
        <c:ser>
          <c:idx val="1"/>
          <c:order val="1"/>
          <c:tx>
            <c:strRef>
              <c:f>'3ER TRIMESTRE'!$H$15</c:f>
              <c:strCache>
                <c:ptCount val="1"/>
                <c:pt idx="0">
                  <c:v>Actividades Formativas (Pedagógicas)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822323026605916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34-4C91-A6A5-C7466696C4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289292106423664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34-4C91-A6A5-C7466696C4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TRIMESTRE'!$I$13:$J$13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TRIMESTRE'!$I$15:$J$15</c:f>
              <c:numCache>
                <c:formatCode>#,##0</c:formatCode>
                <c:ptCount val="2"/>
                <c:pt idx="0">
                  <c:v>40</c:v>
                </c:pt>
                <c:pt idx="1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34-4C91-A6A5-C7466696C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705376"/>
        <c:axId val="286706944"/>
      </c:lineChart>
      <c:catAx>
        <c:axId val="2867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6944"/>
        <c:crosses val="autoZero"/>
        <c:auto val="1"/>
        <c:lblAlgn val="ctr"/>
        <c:lblOffset val="100"/>
        <c:noMultiLvlLbl val="0"/>
      </c:catAx>
      <c:valAx>
        <c:axId val="286706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670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201835905693764E-2"/>
          <c:y val="0.1801062883668467"/>
          <c:w val="0.97818547378284826"/>
          <c:h val="0.1098431704301424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61492313460812E-2"/>
          <c:y val="0.18565981335666376"/>
          <c:w val="0.89007326448901647"/>
          <c:h val="0.5695560228884434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'4TO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21-4898-8D6A-3A8C1641D1B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'4TO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21-4898-8D6A-3A8C1641D1B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21-4898-8D6A-3A8C1641D1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047619047619091E-2"/>
                  <c:y val="-8.4875562720133283E-1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21-4898-8D6A-3A8C1641D1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21-4898-8D6A-3A8C1641D1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'4TO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21-4898-8D6A-3A8C1641D1B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6704984"/>
        <c:axId val="286705768"/>
        <c:axId val="0"/>
      </c:bar3DChart>
      <c:catAx>
        <c:axId val="2867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5768"/>
        <c:crosses val="autoZero"/>
        <c:auto val="1"/>
        <c:lblAlgn val="ctr"/>
        <c:lblOffset val="100"/>
        <c:noMultiLvlLbl val="0"/>
      </c:catAx>
      <c:valAx>
        <c:axId val="286705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4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541245410788908E-2"/>
          <c:y val="0.8907940611901124"/>
          <c:w val="0.98186819547858639"/>
          <c:h val="9.7914756924041169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61492313460812E-2"/>
          <c:y val="0.18565981335666376"/>
          <c:w val="0.89007326448901647"/>
          <c:h val="0.569556022888443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'4TO TRIMESTRE'!$I$8</c:f>
              <c:strCache>
                <c:ptCount val="1"/>
                <c:pt idx="0">
                  <c:v>Becarios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TRIMESTRE'!$J$7:$M$7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TRIMESTRE'!$J$8:$M$8</c:f>
              <c:numCache>
                <c:formatCode>#,##0</c:formatCode>
                <c:ptCount val="4"/>
                <c:pt idx="0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A-44BC-A4F8-14BB68AC5FF7}"/>
            </c:ext>
          </c:extLst>
        </c:ser>
        <c:ser>
          <c:idx val="1"/>
          <c:order val="1"/>
          <c:tx>
            <c:strRef>
              <c:f>'4TO TRIMESTRE'!$I$9</c:f>
              <c:strCache>
                <c:ptCount val="1"/>
                <c:pt idx="0">
                  <c:v>Asistencias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TRIMESTRE'!$J$7:$M$7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TRIMESTRE'!$J$9:$M$9</c:f>
              <c:numCache>
                <c:formatCode>#,##0</c:formatCode>
                <c:ptCount val="4"/>
                <c:pt idx="0">
                  <c:v>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9A-44BC-A4F8-14BB68AC5FF7}"/>
            </c:ext>
          </c:extLst>
        </c:ser>
        <c:ser>
          <c:idx val="2"/>
          <c:order val="2"/>
          <c:tx>
            <c:strRef>
              <c:f>'4TO TRIMESTRE'!$I$10</c:f>
              <c:strCache>
                <c:ptCount val="1"/>
                <c:pt idx="0">
                  <c:v>Incidencias leves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9A-44BC-A4F8-14BB68AC5F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047619047619091E-2"/>
                  <c:y val="-8.4875562720133283E-1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9A-44BC-A4F8-14BB68AC5F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9A-44BC-A4F8-14BB68AC5FF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TRIMESTRE'!$J$7:$M$7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TRIMESTRE'!$J$10:$M$10</c:f>
              <c:numCache>
                <c:formatCode>#,##0</c:formatCode>
                <c:ptCount val="4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F9A-44BC-A4F8-14BB68AC5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6701064"/>
        <c:axId val="286706552"/>
        <c:axId val="0"/>
      </c:bar3DChart>
      <c:catAx>
        <c:axId val="28670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6552"/>
        <c:crosses val="autoZero"/>
        <c:auto val="1"/>
        <c:lblAlgn val="ctr"/>
        <c:lblOffset val="100"/>
        <c:noMultiLvlLbl val="0"/>
      </c:catAx>
      <c:valAx>
        <c:axId val="286706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1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541086820340812E-2"/>
          <c:y val="0.8907940611901124"/>
          <c:w val="0.98186819547858639"/>
          <c:h val="9.7914756924041169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Desayunos, comidas y refrigerios entregados</a:t>
            </a:r>
          </a:p>
        </c:rich>
      </c:tx>
      <c:layout>
        <c:manualLayout>
          <c:xMode val="edge"/>
          <c:yMode val="edge"/>
          <c:x val="0.25970487376483098"/>
          <c:y val="6.8027937185817875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'4TO TRIMESTRE'!$I$18</c:f>
              <c:strCache>
                <c:ptCount val="1"/>
                <c:pt idx="0">
                  <c:v>Desayunos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TRIMESTRE'!$J$17:$M$17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TRIMESTRE'!$J$18:$M$18</c:f>
              <c:numCache>
                <c:formatCode>#,##0</c:formatCode>
                <c:ptCount val="4"/>
                <c:pt idx="0">
                  <c:v>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00-4C3E-BDCF-044080B9F9A8}"/>
            </c:ext>
          </c:extLst>
        </c:ser>
        <c:ser>
          <c:idx val="1"/>
          <c:order val="1"/>
          <c:tx>
            <c:strRef>
              <c:f>'4TO TRIMESTRE'!$I$19</c:f>
              <c:strCache>
                <c:ptCount val="1"/>
                <c:pt idx="0">
                  <c:v>Comidas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TRIMESTRE'!$J$17:$M$17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TRIMESTRE'!$J$19:$M$19</c:f>
              <c:numCache>
                <c:formatCode>#,##0</c:formatCode>
                <c:ptCount val="4"/>
                <c:pt idx="0">
                  <c:v>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00-4C3E-BDCF-044080B9F9A8}"/>
            </c:ext>
          </c:extLst>
        </c:ser>
        <c:ser>
          <c:idx val="2"/>
          <c:order val="2"/>
          <c:tx>
            <c:strRef>
              <c:f>'4TO TRIMESTRE'!$I$20</c:f>
              <c:strCache>
                <c:ptCount val="1"/>
                <c:pt idx="0">
                  <c:v>Refrigerios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TRIMESTRE'!$J$17:$M$17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TRIMESTRE'!$J$20:$M$20</c:f>
              <c:numCache>
                <c:formatCode>#,##0</c:formatCode>
                <c:ptCount val="4"/>
                <c:pt idx="0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00-4C3E-BDCF-044080B9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01456"/>
        <c:axId val="286707728"/>
      </c:barChart>
      <c:catAx>
        <c:axId val="2867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7728"/>
        <c:crosses val="autoZero"/>
        <c:auto val="1"/>
        <c:lblAlgn val="ctr"/>
        <c:lblOffset val="100"/>
        <c:noMultiLvlLbl val="0"/>
      </c:catAx>
      <c:valAx>
        <c:axId val="286707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145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Actividades realizadas</a:t>
            </a:r>
          </a:p>
        </c:rich>
      </c:tx>
      <c:layout>
        <c:manualLayout>
          <c:xMode val="edge"/>
          <c:yMode val="edge"/>
          <c:x val="0.37106106046304149"/>
          <c:y val="1.822303203835058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'4TO TRIMESTRE'!$I$14</c:f>
              <c:strCache>
                <c:ptCount val="1"/>
                <c:pt idx="0">
                  <c:v>Actividades Recreativas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21488201773727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5B-4553-96E8-448514023F5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2"/>
                  <c:y val="-6.07441008868638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5B-4553-96E8-448514023F5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TRIMESTRE'!$J$13:$M$13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TRIMESTRE'!$J$14:$M$14</c:f>
              <c:numCache>
                <c:formatCode>General</c:formatCode>
                <c:ptCount val="4"/>
                <c:pt idx="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553-96E8-448514023F5A}"/>
            </c:ext>
          </c:extLst>
        </c:ser>
        <c:ser>
          <c:idx val="1"/>
          <c:order val="1"/>
          <c:tx>
            <c:strRef>
              <c:f>'4TO TRIMESTRE'!$I$15</c:f>
              <c:strCache>
                <c:ptCount val="1"/>
                <c:pt idx="0">
                  <c:v>Actividades Formativas (Pedagógicas)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822323026605916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5B-4553-96E8-448514023F5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289292106423664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B5B-4553-96E8-448514023F5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24004034291485E-2"/>
                  <c:y val="-6.6115702479338789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B5B-4553-96E8-448514023F5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'4TO TRIMESTRE'!$J$13:$M$13</c:f>
              <c:strCache>
                <c:ptCount val="4"/>
                <c:pt idx="0">
                  <c:v>ENE - MAR</c:v>
                </c:pt>
                <c:pt idx="1">
                  <c:v>ABR - JUN</c:v>
                </c:pt>
                <c:pt idx="2">
                  <c:v>JUL - SEP</c:v>
                </c:pt>
                <c:pt idx="3">
                  <c:v>OCT - DIC</c:v>
                </c:pt>
              </c:strCache>
            </c:strRef>
          </c:cat>
          <c:val>
            <c:numRef>
              <c:f>'4TO TRIMESTRE'!$J$15:$M$15</c:f>
              <c:numCache>
                <c:formatCode>#,##0</c:formatCode>
                <c:ptCount val="4"/>
                <c:pt idx="0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B5B-4553-96E8-448514023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701848"/>
        <c:axId val="286700280"/>
      </c:lineChart>
      <c:catAx>
        <c:axId val="28670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6700280"/>
        <c:crosses val="autoZero"/>
        <c:auto val="1"/>
        <c:lblAlgn val="ctr"/>
        <c:lblOffset val="100"/>
        <c:noMultiLvlLbl val="0"/>
      </c:catAx>
      <c:valAx>
        <c:axId val="286700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6701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2018368720601882E-2"/>
          <c:y val="0.1801062883668467"/>
          <c:w val="0.9781855113330864"/>
          <c:h val="0.1098431704301424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Alimentación a becarios del CADI</a:t>
            </a:r>
          </a:p>
        </c:rich>
      </c:tx>
      <c:layout>
        <c:manualLayout>
          <c:xMode val="edge"/>
          <c:yMode val="edge"/>
          <c:x val="0.3063102543216580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'1er trimestre'!$H$18</c:f>
              <c:strCache>
                <c:ptCount val="1"/>
                <c:pt idx="0">
                  <c:v>Desayunos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trimestre'!$I$17:$K$17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trimestre'!$I$18:$K$18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D-47B6-BC9B-2E2D0EB84B4C}"/>
            </c:ext>
          </c:extLst>
        </c:ser>
        <c:ser>
          <c:idx val="1"/>
          <c:order val="1"/>
          <c:tx>
            <c:strRef>
              <c:f>'1er trimestre'!$H$19</c:f>
              <c:strCache>
                <c:ptCount val="1"/>
                <c:pt idx="0">
                  <c:v>Comidas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trimestre'!$I$17:$K$17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trimestre'!$I$19:$K$19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CD-47B6-BC9B-2E2D0EB84B4C}"/>
            </c:ext>
          </c:extLst>
        </c:ser>
        <c:ser>
          <c:idx val="2"/>
          <c:order val="2"/>
          <c:tx>
            <c:strRef>
              <c:f>'1er trimestre'!$H$20</c:f>
              <c:strCache>
                <c:ptCount val="1"/>
                <c:pt idx="0">
                  <c:v>Refrigerios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trimestre'!$I$17:$K$17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trimestre'!$I$20:$K$20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CD-47B6-BC9B-2E2D0EB84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83643688"/>
        <c:axId val="283639768"/>
      </c:barChart>
      <c:catAx>
        <c:axId val="28364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639768"/>
        <c:crosses val="autoZero"/>
        <c:auto val="1"/>
        <c:lblAlgn val="ctr"/>
        <c:lblOffset val="100"/>
        <c:noMultiLvlLbl val="0"/>
      </c:catAx>
      <c:valAx>
        <c:axId val="283639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36436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1.0826500135758893E-2"/>
          <c:y val="0.1650660542432196"/>
          <c:w val="0.98687446827767211"/>
          <c:h val="0.2657362204724409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Actividades</a:t>
            </a:r>
          </a:p>
        </c:rich>
      </c:tx>
      <c:layout>
        <c:manualLayout>
          <c:xMode val="edge"/>
          <c:yMode val="edge"/>
          <c:x val="0.43155479059093521"/>
          <c:y val="1.765999514377883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'1er trimestre'!$H$14</c:f>
              <c:strCache>
                <c:ptCount val="1"/>
                <c:pt idx="0">
                  <c:v>Actividades Recreativas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trimestre'!$I$13:$K$13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trimestre'!$I$14:$K$14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78-469B-ADCA-4079BAF7089F}"/>
            </c:ext>
          </c:extLst>
        </c:ser>
        <c:ser>
          <c:idx val="1"/>
          <c:order val="1"/>
          <c:tx>
            <c:strRef>
              <c:f>'1er trimestre'!$H$15</c:f>
              <c:strCache>
                <c:ptCount val="1"/>
                <c:pt idx="0">
                  <c:v>Actividades Formativas (Pedagógicas)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'1er trimestre'!$I$13:$K$13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'1er trimestre'!$I$15:$K$15</c:f>
              <c:numCache>
                <c:formatCode>#,##0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78-469B-ADCA-4079BAF70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83644472"/>
        <c:axId val="283644864"/>
      </c:barChart>
      <c:catAx>
        <c:axId val="283644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644864"/>
        <c:crosses val="autoZero"/>
        <c:auto val="1"/>
        <c:lblAlgn val="ctr"/>
        <c:lblOffset val="100"/>
        <c:noMultiLvlLbl val="0"/>
      </c:catAx>
      <c:valAx>
        <c:axId val="28364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36444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490063742032245E-2"/>
          <c:y val="0.25047462817147859"/>
          <c:w val="0.90817728185986801"/>
          <c:h val="0.59915099154272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'2DO trimestre'!#REF!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trimestre'!$H$7:$I$7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A-41D5-B63B-6BD0D11B8737}"/>
            </c:ext>
          </c:extLst>
        </c:ser>
        <c:ser>
          <c:idx val="1"/>
          <c:order val="1"/>
          <c:tx>
            <c:strRef>
              <c:f>'2DO trimestre'!$G$8</c:f>
              <c:strCache>
                <c:ptCount val="1"/>
                <c:pt idx="0">
                  <c:v>Asistencias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100502512562814E-2"/>
                  <c:y val="-4.381846635367762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8DA-41D5-B63B-6BD0D11B87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00670016750419E-2"/>
                  <c:y val="-5.633802816901408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8DA-41D5-B63B-6BD0D11B87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trimestre'!$H$7:$I$7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trimestre'!$H$8:$I$8</c:f>
              <c:numCache>
                <c:formatCode>General</c:formatCode>
                <c:ptCount val="2"/>
                <c:pt idx="0">
                  <c:v>333</c:v>
                </c:pt>
                <c:pt idx="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DA-41D5-B63B-6BD0D11B8737}"/>
            </c:ext>
          </c:extLst>
        </c:ser>
        <c:ser>
          <c:idx val="2"/>
          <c:order val="2"/>
          <c:tx>
            <c:strRef>
              <c:f>'2DO trimestre'!$G$9</c:f>
              <c:strCache>
                <c:ptCount val="1"/>
                <c:pt idx="0">
                  <c:v>Incidencias leves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4567280848687884E-2"/>
                  <c:y val="-5.633802816901408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8DA-41D5-B63B-6BD0D11B87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trimestre'!$H$7:$I$7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trimestre'!$H$9:$I$9</c:f>
              <c:numCache>
                <c:formatCode>General</c:formatCode>
                <c:ptCount val="2"/>
                <c:pt idx="0">
                  <c:v>32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DA-41D5-B63B-6BD0D11B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3823256"/>
        <c:axId val="283829528"/>
        <c:axId val="0"/>
      </c:bar3DChart>
      <c:catAx>
        <c:axId val="28382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9528"/>
        <c:crosses val="autoZero"/>
        <c:auto val="1"/>
        <c:lblAlgn val="ctr"/>
        <c:lblOffset val="100"/>
        <c:noMultiLvlLbl val="0"/>
      </c:catAx>
      <c:valAx>
        <c:axId val="283829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3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7523707777733818E-3"/>
          <c:y val="0.14521853782361713"/>
          <c:w val="0.98213288665549969"/>
          <c:h val="0.21628380959422328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Desayunos, comidas y refrigerios entregados.</a:t>
            </a:r>
          </a:p>
        </c:rich>
      </c:tx>
      <c:layout>
        <c:manualLayout>
          <c:xMode val="edge"/>
          <c:yMode val="edge"/>
          <c:x val="0.12253893263342082"/>
          <c:y val="6.802721088435373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'2DO trimestre'!$G$19</c:f>
              <c:strCache>
                <c:ptCount val="1"/>
                <c:pt idx="0">
                  <c:v>Desayunos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trimestre'!$H$18:$I$18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trimestre'!$H$19:$I$19</c:f>
              <c:numCache>
                <c:formatCode>#,##0</c:formatCode>
                <c:ptCount val="2"/>
                <c:pt idx="0">
                  <c:v>333</c:v>
                </c:pt>
                <c:pt idx="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B-4B8D-8264-89614FC03CB8}"/>
            </c:ext>
          </c:extLst>
        </c:ser>
        <c:ser>
          <c:idx val="1"/>
          <c:order val="1"/>
          <c:tx>
            <c:strRef>
              <c:f>'2DO trimestre'!$G$20</c:f>
              <c:strCache>
                <c:ptCount val="1"/>
                <c:pt idx="0">
                  <c:v>Comidas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trimestre'!$H$18:$I$18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trimestre'!$H$20:$I$20</c:f>
              <c:numCache>
                <c:formatCode>#,##0</c:formatCode>
                <c:ptCount val="2"/>
                <c:pt idx="0">
                  <c:v>320</c:v>
                </c:pt>
                <c:pt idx="1">
                  <c:v>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5B-4B8D-8264-89614FC03CB8}"/>
            </c:ext>
          </c:extLst>
        </c:ser>
        <c:ser>
          <c:idx val="2"/>
          <c:order val="2"/>
          <c:tx>
            <c:strRef>
              <c:f>'2DO trimestre'!$G$21</c:f>
              <c:strCache>
                <c:ptCount val="1"/>
                <c:pt idx="0">
                  <c:v>Refrigerios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trimestre'!$H$18:$I$18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trimestre'!$H$21:$I$21</c:f>
              <c:numCache>
                <c:formatCode>#,##0</c:formatCode>
                <c:ptCount val="2"/>
                <c:pt idx="0">
                  <c:v>331</c:v>
                </c:pt>
                <c:pt idx="1">
                  <c:v>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5B-4B8D-8264-89614FC0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827960"/>
        <c:axId val="283826000"/>
      </c:barChart>
      <c:catAx>
        <c:axId val="28382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6000"/>
        <c:crosses val="autoZero"/>
        <c:auto val="1"/>
        <c:lblAlgn val="ctr"/>
        <c:lblOffset val="100"/>
        <c:noMultiLvlLbl val="0"/>
      </c:catAx>
      <c:valAx>
        <c:axId val="283826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7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Actividades realizadas</a:t>
            </a:r>
          </a:p>
        </c:rich>
      </c:tx>
      <c:layout>
        <c:manualLayout>
          <c:xMode val="edge"/>
          <c:yMode val="edge"/>
          <c:x val="0.37106106736657923"/>
          <c:y val="1.8223335719398711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'2DO trimestre'!$G$15</c:f>
              <c:strCache>
                <c:ptCount val="1"/>
                <c:pt idx="0">
                  <c:v>Recreativas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21488201773727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FB-4D49-BE45-90171474E3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02"/>
                  <c:y val="-6.07441008868638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FB-4D49-BE45-90171474E3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trimestre'!$H$12:$I$12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trimestre'!$H$15:$I$15</c:f>
              <c:numCache>
                <c:formatCode>#,##0</c:formatCode>
                <c:ptCount val="2"/>
                <c:pt idx="0">
                  <c:v>36</c:v>
                </c:pt>
                <c:pt idx="1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FB-4D49-BE45-90171474E362}"/>
            </c:ext>
          </c:extLst>
        </c:ser>
        <c:ser>
          <c:idx val="1"/>
          <c:order val="1"/>
          <c:tx>
            <c:strRef>
              <c:f>'2DO trimestre'!$G$16</c:f>
              <c:strCache>
                <c:ptCount val="1"/>
                <c:pt idx="0">
                  <c:v>Pedagógicas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888888888888888E-2"/>
                  <c:y val="-1.8223230266059161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FB-4D49-BE45-90171474E3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7.289292106423664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FB-4D49-BE45-90171474E3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trimestre'!$H$12:$I$12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'2DO trimestre'!$H$16:$I$16</c:f>
              <c:numCache>
                <c:formatCode>#,##0</c:formatCode>
                <c:ptCount val="2"/>
                <c:pt idx="0">
                  <c:v>40</c:v>
                </c:pt>
                <c:pt idx="1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FB-4D49-BE45-90171474E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824432"/>
        <c:axId val="283824824"/>
      </c:lineChart>
      <c:catAx>
        <c:axId val="28382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4824"/>
        <c:crosses val="autoZero"/>
        <c:auto val="1"/>
        <c:lblAlgn val="ctr"/>
        <c:lblOffset val="100"/>
        <c:noMultiLvlLbl val="0"/>
      </c:catAx>
      <c:valAx>
        <c:axId val="2838248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3824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1.2018372703412075E-2"/>
          <c:y val="0.18010641851586734"/>
          <c:w val="0.99020384951881024"/>
          <c:h val="0.2899494154139823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Atención a becarios en Preescolar</a:t>
            </a:r>
          </a:p>
        </c:rich>
      </c:tx>
      <c:layout>
        <c:manualLayout>
          <c:xMode val="edge"/>
          <c:yMode val="edge"/>
          <c:x val="0.3323182272764989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'2DO trimestre'!$H$55</c:f>
              <c:strCache>
                <c:ptCount val="1"/>
                <c:pt idx="0">
                  <c:v>ENE - MAR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trimestre'!$G$56:$G$58</c:f>
              <c:strCache>
                <c:ptCount val="3"/>
                <c:pt idx="0">
                  <c:v>N° de desayunos entregados.</c:v>
                </c:pt>
                <c:pt idx="1">
                  <c:v>N° de comidas entregadas.</c:v>
                </c:pt>
                <c:pt idx="2">
                  <c:v>N° de refrigerios entregados.</c:v>
                </c:pt>
              </c:strCache>
            </c:strRef>
          </c:cat>
          <c:val>
            <c:numRef>
              <c:f>'2DO trimestre'!$H$56:$H$58</c:f>
              <c:numCache>
                <c:formatCode>#,##0</c:formatCode>
                <c:ptCount val="3"/>
                <c:pt idx="0">
                  <c:v>1243</c:v>
                </c:pt>
                <c:pt idx="1">
                  <c:v>1205</c:v>
                </c:pt>
                <c:pt idx="2">
                  <c:v>1246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0-4276-840D-0E76D3AB51C6}"/>
            </c:ext>
          </c:extLst>
        </c:ser>
        <c:ser>
          <c:idx val="1"/>
          <c:order val="1"/>
          <c:tx>
            <c:strRef>
              <c:f>'2DO trimestre'!$I$55</c:f>
              <c:strCache>
                <c:ptCount val="1"/>
                <c:pt idx="0">
                  <c:v>ABR - JUN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trimestre'!$G$56:$G$58</c:f>
              <c:strCache>
                <c:ptCount val="3"/>
                <c:pt idx="0">
                  <c:v>N° de desayunos entregados.</c:v>
                </c:pt>
                <c:pt idx="1">
                  <c:v>N° de comidas entregadas.</c:v>
                </c:pt>
                <c:pt idx="2">
                  <c:v>N° de refrigerios entregados.</c:v>
                </c:pt>
              </c:strCache>
            </c:strRef>
          </c:cat>
          <c:val>
            <c:numRef>
              <c:f>'2DO trimestre'!$I$56:$I$58</c:f>
              <c:numCache>
                <c:formatCode>#,##0</c:formatCode>
                <c:ptCount val="3"/>
                <c:pt idx="0">
                  <c:v>2171</c:v>
                </c:pt>
                <c:pt idx="1">
                  <c:v>2152</c:v>
                </c:pt>
                <c:pt idx="2">
                  <c:v>2178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30-4276-840D-0E76D3AB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83824040"/>
        <c:axId val="283825608"/>
      </c:barChart>
      <c:catAx>
        <c:axId val="28382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5608"/>
        <c:crosses val="autoZero"/>
        <c:auto val="1"/>
        <c:lblAlgn val="ctr"/>
        <c:lblOffset val="100"/>
        <c:noMultiLvlLbl val="0"/>
      </c:catAx>
      <c:valAx>
        <c:axId val="2838256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3824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3.2999244478799553E-2"/>
          <c:y val="0.10482543015456401"/>
          <c:w val="0.97143763019639184"/>
          <c:h val="0.2122218722659667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Actividades en preescolar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5196763339905"/>
          <c:y val="0.20084048158999973"/>
          <c:w val="0.8300252020736214"/>
          <c:h val="0.7406099631477279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'2DO trimestre'!$H$60</c:f>
              <c:strCache>
                <c:ptCount val="1"/>
                <c:pt idx="0">
                  <c:v>ENE - MAR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trimestre'!$G$61:$G$64</c:f>
              <c:strCache>
                <c:ptCount val="4"/>
                <c:pt idx="0">
                  <c:v>Físicas</c:v>
                </c:pt>
                <c:pt idx="1">
                  <c:v>Culturales</c:v>
                </c:pt>
                <c:pt idx="2">
                  <c:v>Recreativas</c:v>
                </c:pt>
                <c:pt idx="3">
                  <c:v>Pedagógicas</c:v>
                </c:pt>
              </c:strCache>
            </c:strRef>
          </c:cat>
          <c:val>
            <c:numRef>
              <c:f>'2DO trimestre'!$H$61:$H$64</c:f>
              <c:numCache>
                <c:formatCode>#,##0</c:formatCode>
                <c:ptCount val="4"/>
                <c:pt idx="0">
                  <c:v>31</c:v>
                </c:pt>
                <c:pt idx="1">
                  <c:v>30</c:v>
                </c:pt>
                <c:pt idx="2">
                  <c:v>132</c:v>
                </c:pt>
                <c:pt idx="3">
                  <c:v>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6-451D-999A-D24DACEFE453}"/>
            </c:ext>
          </c:extLst>
        </c:ser>
        <c:ser>
          <c:idx val="1"/>
          <c:order val="1"/>
          <c:tx>
            <c:strRef>
              <c:f>'2DO trimestre'!$I$60</c:f>
              <c:strCache>
                <c:ptCount val="1"/>
                <c:pt idx="0">
                  <c:v>ABR - JUN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'2DO trimestre'!$G$61:$G$64</c:f>
              <c:strCache>
                <c:ptCount val="4"/>
                <c:pt idx="0">
                  <c:v>Físicas</c:v>
                </c:pt>
                <c:pt idx="1">
                  <c:v>Culturales</c:v>
                </c:pt>
                <c:pt idx="2">
                  <c:v>Recreativas</c:v>
                </c:pt>
                <c:pt idx="3">
                  <c:v>Pedagógicas</c:v>
                </c:pt>
              </c:strCache>
            </c:strRef>
          </c:cat>
          <c:val>
            <c:numRef>
              <c:f>'2DO trimestre'!$I$61:$I$64</c:f>
              <c:numCache>
                <c:formatCode>#,##0</c:formatCode>
                <c:ptCount val="4"/>
                <c:pt idx="0">
                  <c:v>46</c:v>
                </c:pt>
                <c:pt idx="1">
                  <c:v>34</c:v>
                </c:pt>
                <c:pt idx="2">
                  <c:v>202</c:v>
                </c:pt>
                <c:pt idx="3">
                  <c:v>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36-451D-999A-D24DACEF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826784"/>
        <c:axId val="283828352"/>
        <c:axId val="0"/>
      </c:bar3DChart>
      <c:catAx>
        <c:axId val="28382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8352"/>
        <c:crosses val="autoZero"/>
        <c:auto val="1"/>
        <c:lblAlgn val="ctr"/>
        <c:lblOffset val="100"/>
        <c:noMultiLvlLbl val="0"/>
      </c:catAx>
      <c:valAx>
        <c:axId val="28382835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8382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2.1281170699433718E-2"/>
          <c:y val="0.12552791458836571"/>
          <c:w val="0.98535215436378909"/>
          <c:h val="0.2294866727316456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561492313460812E-2"/>
          <c:y val="0.18565981335666376"/>
          <c:w val="0.89007326448901647"/>
          <c:h val="0.569556022888443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'3ER TRIMESTRE'!$H$8</c:f>
              <c:strCache>
                <c:ptCount val="1"/>
                <c:pt idx="0">
                  <c:v>Becarios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TRIMESTRE'!$I$7:$J$7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TRIMESTRE'!$I$8:$J$8</c:f>
              <c:numCache>
                <c:formatCode>#,##0</c:formatCode>
                <c:ptCount val="2"/>
                <c:pt idx="0">
                  <c:v>197</c:v>
                </c:pt>
                <c:pt idx="1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B-45A3-BC83-B95DA5FF5CC6}"/>
            </c:ext>
          </c:extLst>
        </c:ser>
        <c:ser>
          <c:idx val="1"/>
          <c:order val="1"/>
          <c:tx>
            <c:strRef>
              <c:f>'3ER TRIMESTRE'!$H$9</c:f>
              <c:strCache>
                <c:ptCount val="1"/>
                <c:pt idx="0">
                  <c:v>Asistencias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TRIMESTRE'!$I$7:$J$7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TRIMESTRE'!$I$9:$J$9</c:f>
              <c:numCache>
                <c:formatCode>#,##0</c:formatCode>
                <c:ptCount val="2"/>
                <c:pt idx="0">
                  <c:v>333</c:v>
                </c:pt>
                <c:pt idx="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2B-45A3-BC83-B95DA5FF5CC6}"/>
            </c:ext>
          </c:extLst>
        </c:ser>
        <c:ser>
          <c:idx val="2"/>
          <c:order val="2"/>
          <c:tx>
            <c:strRef>
              <c:f>'3ER TRIMESTRE'!$H$10</c:f>
              <c:strCache>
                <c:ptCount val="1"/>
                <c:pt idx="0">
                  <c:v>Incidencias leves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B-45A3-BC83-B95DA5FF5C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047619047619091E-2"/>
                  <c:y val="-8.4875562720133283E-1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B-45A3-BC83-B95DA5FF5C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8571428571428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2B-45A3-BC83-B95DA5FF5C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'3ER TRIMESTRE'!$I$7:$J$7</c:f>
              <c:strCache>
                <c:ptCount val="2"/>
                <c:pt idx="0">
                  <c:v>ENE - MAR</c:v>
                </c:pt>
                <c:pt idx="1">
                  <c:v>ABR - JUN</c:v>
                </c:pt>
              </c:strCache>
            </c:strRef>
          </c:cat>
          <c:val>
            <c:numRef>
              <c:f>'3ER TRIMESTRE'!$I$10:$J$10</c:f>
              <c:numCache>
                <c:formatCode>#,##0</c:formatCode>
                <c:ptCount val="2"/>
                <c:pt idx="0">
                  <c:v>32</c:v>
                </c:pt>
                <c:pt idx="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2B-45A3-BC83-B95DA5FF5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3827176"/>
        <c:axId val="283829136"/>
        <c:axId val="0"/>
      </c:bar3DChart>
      <c:catAx>
        <c:axId val="28382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9136"/>
        <c:crosses val="autoZero"/>
        <c:auto val="1"/>
        <c:lblAlgn val="ctr"/>
        <c:lblOffset val="100"/>
        <c:noMultiLvlLbl val="0"/>
      </c:catAx>
      <c:valAx>
        <c:axId val="283829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83827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541134944338855E-2"/>
          <c:y val="0.8907940611901124"/>
          <c:w val="0.98186822336863067"/>
          <c:h val="9.7914756924041169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4.jpeg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5.jpeg"/><Relationship Id="rId1" Type="http://schemas.openxmlformats.org/officeDocument/2006/relationships/chart" Target="../charts/chart12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266700</xdr:colOff>
      <xdr:row>4</xdr:row>
      <xdr:rowOff>0</xdr:rowOff>
    </xdr:to>
    <xdr:pic>
      <xdr:nvPicPr>
        <xdr:cNvPr id="1161" name="1 Imagen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105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1971675</xdr:colOff>
      <xdr:row>2</xdr:row>
      <xdr:rowOff>180975</xdr:rowOff>
    </xdr:to>
    <xdr:pic>
      <xdr:nvPicPr>
        <xdr:cNvPr id="2373" name="1 Imagen">
          <a:extLst>
            <a:ext uri="{FF2B5EF4-FFF2-40B4-BE49-F238E27FC236}">
              <a16:creationId xmlns:a16="http://schemas.microsoft.com/office/drawing/2014/main" xmlns="" id="{00000000-0008-0000-01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17</xdr:row>
      <xdr:rowOff>19050</xdr:rowOff>
    </xdr:from>
    <xdr:to>
      <xdr:col>6</xdr:col>
      <xdr:colOff>0</xdr:colOff>
      <xdr:row>27</xdr:row>
      <xdr:rowOff>0</xdr:rowOff>
    </xdr:to>
    <xdr:graphicFrame macro="">
      <xdr:nvGraphicFramePr>
        <xdr:cNvPr id="2374" name="3 Gráfico">
          <a:extLst>
            <a:ext uri="{FF2B5EF4-FFF2-40B4-BE49-F238E27FC236}">
              <a16:creationId xmlns:a16="http://schemas.microsoft.com/office/drawing/2014/main" xmlns="" id="{00000000-0008-0000-0100-00004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28</xdr:row>
      <xdr:rowOff>19050</xdr:rowOff>
    </xdr:from>
    <xdr:to>
      <xdr:col>6</xdr:col>
      <xdr:colOff>9525</xdr:colOff>
      <xdr:row>40</xdr:row>
      <xdr:rowOff>19050</xdr:rowOff>
    </xdr:to>
    <xdr:graphicFrame macro="">
      <xdr:nvGraphicFramePr>
        <xdr:cNvPr id="2376" name="2 Gráfico">
          <a:extLst>
            <a:ext uri="{FF2B5EF4-FFF2-40B4-BE49-F238E27FC236}">
              <a16:creationId xmlns:a16="http://schemas.microsoft.com/office/drawing/2014/main" xmlns="" id="{00000000-0008-0000-0100-00004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742950</xdr:colOff>
      <xdr:row>41</xdr:row>
      <xdr:rowOff>47625</xdr:rowOff>
    </xdr:from>
    <xdr:to>
      <xdr:col>6</xdr:col>
      <xdr:colOff>9525</xdr:colOff>
      <xdr:row>52</xdr:row>
      <xdr:rowOff>114300</xdr:rowOff>
    </xdr:to>
    <xdr:graphicFrame macro="">
      <xdr:nvGraphicFramePr>
        <xdr:cNvPr id="2377" name="3 Gráfico">
          <a:extLst>
            <a:ext uri="{FF2B5EF4-FFF2-40B4-BE49-F238E27FC236}">
              <a16:creationId xmlns:a16="http://schemas.microsoft.com/office/drawing/2014/main" xmlns="" id="{00000000-0008-0000-0100-00004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1857375</xdr:colOff>
      <xdr:row>2</xdr:row>
      <xdr:rowOff>228600</xdr:rowOff>
    </xdr:to>
    <xdr:pic>
      <xdr:nvPicPr>
        <xdr:cNvPr id="14662" name="1 Imagen">
          <a:extLst>
            <a:ext uri="{FF2B5EF4-FFF2-40B4-BE49-F238E27FC236}">
              <a16:creationId xmlns:a16="http://schemas.microsoft.com/office/drawing/2014/main" xmlns="" id="{00000000-0008-0000-0200-0000463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1857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4</xdr:col>
      <xdr:colOff>771525</xdr:colOff>
      <xdr:row>28</xdr:row>
      <xdr:rowOff>0</xdr:rowOff>
    </xdr:to>
    <xdr:graphicFrame macro="">
      <xdr:nvGraphicFramePr>
        <xdr:cNvPr id="14663" name="5 Gráfico">
          <a:extLst>
            <a:ext uri="{FF2B5EF4-FFF2-40B4-BE49-F238E27FC236}">
              <a16:creationId xmlns:a16="http://schemas.microsoft.com/office/drawing/2014/main" xmlns="" id="{00000000-0008-0000-0200-000047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19050</xdr:rowOff>
    </xdr:from>
    <xdr:to>
      <xdr:col>5</xdr:col>
      <xdr:colOff>0</xdr:colOff>
      <xdr:row>38</xdr:row>
      <xdr:rowOff>171450</xdr:rowOff>
    </xdr:to>
    <xdr:graphicFrame macro="">
      <xdr:nvGraphicFramePr>
        <xdr:cNvPr id="14665" name="7 Gráfico">
          <a:extLst>
            <a:ext uri="{FF2B5EF4-FFF2-40B4-BE49-F238E27FC236}">
              <a16:creationId xmlns:a16="http://schemas.microsoft.com/office/drawing/2014/main" xmlns="" id="{00000000-0008-0000-0200-000049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5</xdr:col>
      <xdr:colOff>9525</xdr:colOff>
      <xdr:row>51</xdr:row>
      <xdr:rowOff>9525</xdr:rowOff>
    </xdr:to>
    <xdr:graphicFrame macro="">
      <xdr:nvGraphicFramePr>
        <xdr:cNvPr id="14666" name="1 Gráfico">
          <a:extLst>
            <a:ext uri="{FF2B5EF4-FFF2-40B4-BE49-F238E27FC236}">
              <a16:creationId xmlns:a16="http://schemas.microsoft.com/office/drawing/2014/main" xmlns="" id="{00000000-0008-0000-0200-00004A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66</xdr:row>
      <xdr:rowOff>9525</xdr:rowOff>
    </xdr:from>
    <xdr:to>
      <xdr:col>4</xdr:col>
      <xdr:colOff>781050</xdr:colOff>
      <xdr:row>77</xdr:row>
      <xdr:rowOff>57150</xdr:rowOff>
    </xdr:to>
    <xdr:graphicFrame macro="">
      <xdr:nvGraphicFramePr>
        <xdr:cNvPr id="14667" name="1 Gráfico">
          <a:extLst>
            <a:ext uri="{FF2B5EF4-FFF2-40B4-BE49-F238E27FC236}">
              <a16:creationId xmlns:a16="http://schemas.microsoft.com/office/drawing/2014/main" xmlns="" id="{00000000-0008-0000-0200-00004B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285750</xdr:colOff>
      <xdr:row>78</xdr:row>
      <xdr:rowOff>85725</xdr:rowOff>
    </xdr:from>
    <xdr:to>
      <xdr:col>4</xdr:col>
      <xdr:colOff>781050</xdr:colOff>
      <xdr:row>91</xdr:row>
      <xdr:rowOff>0</xdr:rowOff>
    </xdr:to>
    <xdr:graphicFrame macro="">
      <xdr:nvGraphicFramePr>
        <xdr:cNvPr id="14668" name="2 Gráfico">
          <a:extLst>
            <a:ext uri="{FF2B5EF4-FFF2-40B4-BE49-F238E27FC236}">
              <a16:creationId xmlns:a16="http://schemas.microsoft.com/office/drawing/2014/main" xmlns="" id="{00000000-0008-0000-0200-00004C3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1428750</xdr:colOff>
      <xdr:row>2</xdr:row>
      <xdr:rowOff>180975</xdr:rowOff>
    </xdr:to>
    <xdr:pic>
      <xdr:nvPicPr>
        <xdr:cNvPr id="72950" name="1 Imagen">
          <a:extLst>
            <a:ext uri="{FF2B5EF4-FFF2-40B4-BE49-F238E27FC236}">
              <a16:creationId xmlns:a16="http://schemas.microsoft.com/office/drawing/2014/main" xmlns="" id="{00000000-0008-0000-0300-0000F61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1428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18</xdr:row>
      <xdr:rowOff>19050</xdr:rowOff>
    </xdr:from>
    <xdr:to>
      <xdr:col>6</xdr:col>
      <xdr:colOff>0</xdr:colOff>
      <xdr:row>30</xdr:row>
      <xdr:rowOff>161925</xdr:rowOff>
    </xdr:to>
    <xdr:graphicFrame macro="">
      <xdr:nvGraphicFramePr>
        <xdr:cNvPr id="72951" name="3 Gráfico">
          <a:extLst>
            <a:ext uri="{FF2B5EF4-FFF2-40B4-BE49-F238E27FC236}">
              <a16:creationId xmlns:a16="http://schemas.microsoft.com/office/drawing/2014/main" xmlns="" id="{00000000-0008-0000-0300-0000F71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5</xdr:col>
      <xdr:colOff>771525</xdr:colOff>
      <xdr:row>43</xdr:row>
      <xdr:rowOff>152400</xdr:rowOff>
    </xdr:to>
    <xdr:graphicFrame macro="">
      <xdr:nvGraphicFramePr>
        <xdr:cNvPr id="72953" name="7 Gráfico">
          <a:extLst>
            <a:ext uri="{FF2B5EF4-FFF2-40B4-BE49-F238E27FC236}">
              <a16:creationId xmlns:a16="http://schemas.microsoft.com/office/drawing/2014/main" xmlns="" id="{00000000-0008-0000-0300-0000F91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44</xdr:row>
      <xdr:rowOff>180975</xdr:rowOff>
    </xdr:from>
    <xdr:to>
      <xdr:col>5</xdr:col>
      <xdr:colOff>781050</xdr:colOff>
      <xdr:row>57</xdr:row>
      <xdr:rowOff>9525</xdr:rowOff>
    </xdr:to>
    <xdr:graphicFrame macro="">
      <xdr:nvGraphicFramePr>
        <xdr:cNvPr id="72954" name="6 Gráfico">
          <a:extLst>
            <a:ext uri="{FF2B5EF4-FFF2-40B4-BE49-F238E27FC236}">
              <a16:creationId xmlns:a16="http://schemas.microsoft.com/office/drawing/2014/main" xmlns="" id="{00000000-0008-0000-0300-0000FA1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80133" name="3 Gráfico">
          <a:extLst>
            <a:ext uri="{FF2B5EF4-FFF2-40B4-BE49-F238E27FC236}">
              <a16:creationId xmlns:a16="http://schemas.microsoft.com/office/drawing/2014/main" xmlns="" id="{00000000-0008-0000-0400-0000053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1905000</xdr:colOff>
      <xdr:row>2</xdr:row>
      <xdr:rowOff>180975</xdr:rowOff>
    </xdr:to>
    <xdr:pic>
      <xdr:nvPicPr>
        <xdr:cNvPr id="80134" name="1 Imagen">
          <a:extLst>
            <a:ext uri="{FF2B5EF4-FFF2-40B4-BE49-F238E27FC236}">
              <a16:creationId xmlns:a16="http://schemas.microsoft.com/office/drawing/2014/main" xmlns="" id="{00000000-0008-0000-0400-0000063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"/>
          <a:ext cx="1905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742950</xdr:colOff>
      <xdr:row>17</xdr:row>
      <xdr:rowOff>19050</xdr:rowOff>
    </xdr:from>
    <xdr:to>
      <xdr:col>7</xdr:col>
      <xdr:colOff>0</xdr:colOff>
      <xdr:row>29</xdr:row>
      <xdr:rowOff>161925</xdr:rowOff>
    </xdr:to>
    <xdr:graphicFrame macro="">
      <xdr:nvGraphicFramePr>
        <xdr:cNvPr id="80135" name="3 Gráfico">
          <a:extLst>
            <a:ext uri="{FF2B5EF4-FFF2-40B4-BE49-F238E27FC236}">
              <a16:creationId xmlns:a16="http://schemas.microsoft.com/office/drawing/2014/main" xmlns="" id="{00000000-0008-0000-0400-0000073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771525</xdr:colOff>
      <xdr:row>42</xdr:row>
      <xdr:rowOff>152400</xdr:rowOff>
    </xdr:to>
    <xdr:graphicFrame macro="">
      <xdr:nvGraphicFramePr>
        <xdr:cNvPr id="80137" name="7 Gráfico">
          <a:extLst>
            <a:ext uri="{FF2B5EF4-FFF2-40B4-BE49-F238E27FC236}">
              <a16:creationId xmlns:a16="http://schemas.microsoft.com/office/drawing/2014/main" xmlns="" id="{00000000-0008-0000-0400-0000093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43</xdr:row>
      <xdr:rowOff>180975</xdr:rowOff>
    </xdr:from>
    <xdr:to>
      <xdr:col>6</xdr:col>
      <xdr:colOff>781050</xdr:colOff>
      <xdr:row>56</xdr:row>
      <xdr:rowOff>9525</xdr:rowOff>
    </xdr:to>
    <xdr:graphicFrame macro="">
      <xdr:nvGraphicFramePr>
        <xdr:cNvPr id="80138" name="6 Gráfico">
          <a:extLst>
            <a:ext uri="{FF2B5EF4-FFF2-40B4-BE49-F238E27FC236}">
              <a16:creationId xmlns:a16="http://schemas.microsoft.com/office/drawing/2014/main" xmlns="" id="{00000000-0008-0000-0400-00000A3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U81"/>
  <sheetViews>
    <sheetView tabSelected="1" topLeftCell="D36" zoomScale="90" zoomScaleNormal="90" workbookViewId="0">
      <selection activeCell="Q78" sqref="Q78"/>
    </sheetView>
  </sheetViews>
  <sheetFormatPr baseColWidth="10" defaultColWidth="9.140625" defaultRowHeight="15" x14ac:dyDescent="0.25"/>
  <cols>
    <col min="1" max="1" width="4.7109375" customWidth="1"/>
    <col min="2" max="2" width="15.140625" customWidth="1"/>
    <col min="3" max="3" width="9.85546875" customWidth="1"/>
    <col min="4" max="4" width="23.85546875" customWidth="1"/>
    <col min="5" max="5" width="23.85546875" style="2" customWidth="1"/>
    <col min="6" max="6" width="24.140625" customWidth="1"/>
    <col min="7" max="18" width="8.28515625" customWidth="1"/>
    <col min="19" max="19" width="12.28515625" customWidth="1"/>
    <col min="20" max="256" width="11.42578125" customWidth="1"/>
  </cols>
  <sheetData>
    <row r="2" spans="1:19" x14ac:dyDescent="0.25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 x14ac:dyDescent="0.25">
      <c r="A3" s="264" t="s">
        <v>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15.75" customHeight="1" x14ac:dyDescent="0.25">
      <c r="A4" s="265" t="s">
        <v>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5" spans="1:19" ht="26.25" customHeight="1" thickBot="1" x14ac:dyDescent="0.3">
      <c r="A5" s="266" t="s">
        <v>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1:19" s="1" customFormat="1" ht="27.75" customHeight="1" thickBot="1" x14ac:dyDescent="0.25">
      <c r="A6" s="40" t="s">
        <v>4</v>
      </c>
      <c r="B6" s="41" t="s">
        <v>5</v>
      </c>
      <c r="C6" s="42" t="s">
        <v>6</v>
      </c>
      <c r="D6" s="43" t="s">
        <v>7</v>
      </c>
      <c r="E6" s="43"/>
      <c r="F6" s="44" t="s">
        <v>8</v>
      </c>
      <c r="G6" s="44" t="s">
        <v>9</v>
      </c>
      <c r="H6" s="44" t="s">
        <v>10</v>
      </c>
      <c r="I6" s="45" t="s">
        <v>11</v>
      </c>
      <c r="J6" s="82" t="s">
        <v>12</v>
      </c>
      <c r="K6" s="44" t="s">
        <v>13</v>
      </c>
      <c r="L6" s="83" t="s">
        <v>14</v>
      </c>
      <c r="M6" s="81" t="s">
        <v>15</v>
      </c>
      <c r="N6" s="44" t="s">
        <v>16</v>
      </c>
      <c r="O6" s="45" t="s">
        <v>17</v>
      </c>
      <c r="P6" s="82" t="s">
        <v>18</v>
      </c>
      <c r="Q6" s="44" t="s">
        <v>19</v>
      </c>
      <c r="R6" s="83" t="s">
        <v>20</v>
      </c>
      <c r="S6" s="110" t="s">
        <v>21</v>
      </c>
    </row>
    <row r="7" spans="1:19" s="1" customFormat="1" ht="24.75" customHeight="1" thickBot="1" x14ac:dyDescent="0.25">
      <c r="A7" s="267" t="s">
        <v>22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</row>
    <row r="8" spans="1:19" s="1" customFormat="1" ht="30.75" customHeight="1" x14ac:dyDescent="0.2">
      <c r="A8" s="274" t="s">
        <v>23</v>
      </c>
      <c r="B8" s="271" t="s">
        <v>24</v>
      </c>
      <c r="C8" s="261" t="s">
        <v>25</v>
      </c>
      <c r="D8" s="260" t="s">
        <v>26</v>
      </c>
      <c r="E8" s="233"/>
      <c r="F8" s="236" t="s">
        <v>27</v>
      </c>
      <c r="G8" s="46"/>
      <c r="H8" s="47"/>
      <c r="I8" s="73"/>
      <c r="J8" s="46"/>
      <c r="K8" s="133"/>
      <c r="L8" s="134"/>
      <c r="M8" s="153"/>
      <c r="N8" s="133"/>
      <c r="O8" s="154"/>
      <c r="P8" s="132"/>
      <c r="Q8" s="133"/>
      <c r="R8" s="134"/>
      <c r="S8" s="143">
        <f>SUM(G8:R8)</f>
        <v>0</v>
      </c>
    </row>
    <row r="9" spans="1:19" s="1" customFormat="1" ht="28.5" customHeight="1" x14ac:dyDescent="0.2">
      <c r="A9" s="275"/>
      <c r="B9" s="272"/>
      <c r="C9" s="270"/>
      <c r="D9" s="269"/>
      <c r="E9" s="235"/>
      <c r="F9" s="232" t="s">
        <v>28</v>
      </c>
      <c r="G9" s="48"/>
      <c r="H9" s="49"/>
      <c r="I9" s="74"/>
      <c r="J9" s="48"/>
      <c r="K9" s="136"/>
      <c r="L9" s="137"/>
      <c r="M9" s="155"/>
      <c r="N9" s="136"/>
      <c r="O9" s="156"/>
      <c r="P9" s="135"/>
      <c r="Q9" s="136"/>
      <c r="R9" s="137"/>
      <c r="S9" s="144">
        <f>SUM(G9:R9)</f>
        <v>0</v>
      </c>
    </row>
    <row r="10" spans="1:19" s="1" customFormat="1" ht="28.5" customHeight="1" thickBot="1" x14ac:dyDescent="0.25">
      <c r="A10" s="276"/>
      <c r="B10" s="273"/>
      <c r="C10" s="263"/>
      <c r="D10" s="262"/>
      <c r="E10" s="234"/>
      <c r="F10" s="229" t="s">
        <v>29</v>
      </c>
      <c r="G10" s="50"/>
      <c r="H10" s="51"/>
      <c r="I10" s="75"/>
      <c r="J10" s="50"/>
      <c r="K10" s="139"/>
      <c r="L10" s="140"/>
      <c r="M10" s="157"/>
      <c r="N10" s="139"/>
      <c r="O10" s="158"/>
      <c r="P10" s="138"/>
      <c r="Q10" s="139"/>
      <c r="R10" s="140"/>
      <c r="S10" s="145">
        <f>SUM(G10:R10)</f>
        <v>0</v>
      </c>
    </row>
    <row r="11" spans="1:19" s="1" customFormat="1" ht="40.5" customHeight="1" x14ac:dyDescent="0.2">
      <c r="A11" s="242" t="s">
        <v>30</v>
      </c>
      <c r="B11" s="249" t="s">
        <v>31</v>
      </c>
      <c r="C11" s="261" t="s">
        <v>32</v>
      </c>
      <c r="D11" s="260" t="s">
        <v>33</v>
      </c>
      <c r="E11" s="233"/>
      <c r="F11" s="12" t="s">
        <v>34</v>
      </c>
      <c r="G11" s="52"/>
      <c r="H11" s="53"/>
      <c r="I11" s="76"/>
      <c r="J11" s="52"/>
      <c r="K11" s="54"/>
      <c r="L11" s="84"/>
      <c r="M11" s="92"/>
      <c r="N11" s="54"/>
      <c r="O11" s="93"/>
      <c r="P11" s="94"/>
      <c r="Q11" s="54"/>
      <c r="R11" s="84"/>
      <c r="S11" s="146">
        <f t="shared" ref="S11:S40" si="0">SUM(G11:R11)</f>
        <v>0</v>
      </c>
    </row>
    <row r="12" spans="1:19" s="1" customFormat="1" ht="54.75" customHeight="1" x14ac:dyDescent="0.2">
      <c r="A12" s="277"/>
      <c r="B12" s="278"/>
      <c r="C12" s="248"/>
      <c r="D12" s="246"/>
      <c r="E12" s="235"/>
      <c r="F12" s="14" t="s">
        <v>35</v>
      </c>
      <c r="G12" s="55"/>
      <c r="H12" s="56"/>
      <c r="I12" s="77"/>
      <c r="J12" s="55"/>
      <c r="K12" s="142"/>
      <c r="L12" s="85"/>
      <c r="M12" s="159"/>
      <c r="N12" s="142"/>
      <c r="O12" s="160"/>
      <c r="P12" s="141"/>
      <c r="Q12" s="142"/>
      <c r="R12" s="85"/>
      <c r="S12" s="147">
        <f>SUM(G12:R12)</f>
        <v>0</v>
      </c>
    </row>
    <row r="13" spans="1:19" s="1" customFormat="1" ht="29.25" customHeight="1" x14ac:dyDescent="0.2">
      <c r="A13" s="243"/>
      <c r="B13" s="250"/>
      <c r="C13" s="247" t="s">
        <v>36</v>
      </c>
      <c r="D13" s="245" t="s">
        <v>37</v>
      </c>
      <c r="E13" s="226"/>
      <c r="F13" s="15" t="s">
        <v>38</v>
      </c>
      <c r="G13" s="57"/>
      <c r="H13" s="58"/>
      <c r="I13" s="78"/>
      <c r="J13" s="57"/>
      <c r="K13" s="95"/>
      <c r="L13" s="96">
        <v>1</v>
      </c>
      <c r="M13" s="97">
        <v>1</v>
      </c>
      <c r="N13" s="95"/>
      <c r="O13" s="98"/>
      <c r="P13" s="99"/>
      <c r="Q13" s="95"/>
      <c r="R13" s="96"/>
      <c r="S13" s="144">
        <f t="shared" si="0"/>
        <v>2</v>
      </c>
    </row>
    <row r="14" spans="1:19" s="1" customFormat="1" ht="43.5" customHeight="1" x14ac:dyDescent="0.2">
      <c r="A14" s="258"/>
      <c r="B14" s="259"/>
      <c r="C14" s="248"/>
      <c r="D14" s="246"/>
      <c r="E14" s="235"/>
      <c r="F14" s="10" t="s">
        <v>39</v>
      </c>
      <c r="G14" s="59"/>
      <c r="H14" s="60"/>
      <c r="I14" s="79"/>
      <c r="J14" s="59"/>
      <c r="K14" s="105"/>
      <c r="L14" s="106">
        <v>15</v>
      </c>
      <c r="M14" s="107">
        <v>1</v>
      </c>
      <c r="N14" s="105"/>
      <c r="O14" s="108"/>
      <c r="P14" s="109"/>
      <c r="Q14" s="105"/>
      <c r="R14" s="106"/>
      <c r="S14" s="148">
        <f>SUM(G14:R14)</f>
        <v>16</v>
      </c>
    </row>
    <row r="15" spans="1:19" s="1" customFormat="1" ht="27" customHeight="1" x14ac:dyDescent="0.2">
      <c r="A15" s="258"/>
      <c r="B15" s="259"/>
      <c r="C15" s="247" t="s">
        <v>40</v>
      </c>
      <c r="D15" s="245" t="s">
        <v>41</v>
      </c>
      <c r="E15" s="226"/>
      <c r="F15" s="15" t="s">
        <v>34</v>
      </c>
      <c r="G15" s="59">
        <v>2</v>
      </c>
      <c r="H15" s="60">
        <v>2</v>
      </c>
      <c r="I15" s="79">
        <v>4</v>
      </c>
      <c r="J15" s="59"/>
      <c r="K15" s="105"/>
      <c r="L15" s="106">
        <v>2</v>
      </c>
      <c r="M15" s="107"/>
      <c r="N15" s="105">
        <v>2</v>
      </c>
      <c r="O15" s="108">
        <v>2</v>
      </c>
      <c r="P15" s="109"/>
      <c r="Q15" s="105"/>
      <c r="R15" s="106"/>
      <c r="S15" s="148">
        <f>SUM(G15:R15)</f>
        <v>14</v>
      </c>
    </row>
    <row r="16" spans="1:19" s="1" customFormat="1" ht="39" thickBot="1" x14ac:dyDescent="0.25">
      <c r="A16" s="244"/>
      <c r="B16" s="251"/>
      <c r="C16" s="263"/>
      <c r="D16" s="262"/>
      <c r="E16" s="234"/>
      <c r="F16" s="13" t="s">
        <v>35</v>
      </c>
      <c r="G16" s="61">
        <v>3</v>
      </c>
      <c r="H16" s="62">
        <v>5</v>
      </c>
      <c r="I16" s="80">
        <v>5</v>
      </c>
      <c r="J16" s="61"/>
      <c r="K16" s="100"/>
      <c r="L16" s="101">
        <v>4</v>
      </c>
      <c r="M16" s="102"/>
      <c r="N16" s="100">
        <v>6</v>
      </c>
      <c r="O16" s="103">
        <v>6</v>
      </c>
      <c r="P16" s="104"/>
      <c r="Q16" s="100"/>
      <c r="R16" s="101"/>
      <c r="S16" s="149">
        <f t="shared" si="0"/>
        <v>29</v>
      </c>
    </row>
    <row r="17" spans="1:19" s="1" customFormat="1" ht="32.25" customHeight="1" x14ac:dyDescent="0.2">
      <c r="A17" s="242" t="s">
        <v>42</v>
      </c>
      <c r="B17" s="249" t="s">
        <v>43</v>
      </c>
      <c r="C17" s="3" t="s">
        <v>44</v>
      </c>
      <c r="D17" s="6" t="s">
        <v>45</v>
      </c>
      <c r="E17" s="6"/>
      <c r="F17" s="12" t="s">
        <v>46</v>
      </c>
      <c r="G17" s="52"/>
      <c r="H17" s="53"/>
      <c r="I17" s="76"/>
      <c r="J17" s="52"/>
      <c r="K17" s="54"/>
      <c r="L17" s="84"/>
      <c r="M17" s="92"/>
      <c r="N17" s="54"/>
      <c r="O17" s="93"/>
      <c r="P17" s="94"/>
      <c r="Q17" s="54"/>
      <c r="R17" s="84"/>
      <c r="S17" s="146">
        <f t="shared" si="0"/>
        <v>0</v>
      </c>
    </row>
    <row r="18" spans="1:19" s="1" customFormat="1" ht="27.75" customHeight="1" x14ac:dyDescent="0.2">
      <c r="A18" s="243"/>
      <c r="B18" s="250"/>
      <c r="C18" s="4" t="s">
        <v>47</v>
      </c>
      <c r="D18" s="7" t="s">
        <v>48</v>
      </c>
      <c r="E18" s="167"/>
      <c r="F18" s="10" t="s">
        <v>46</v>
      </c>
      <c r="G18" s="57"/>
      <c r="H18" s="58"/>
      <c r="I18" s="78"/>
      <c r="J18" s="57"/>
      <c r="K18" s="95"/>
      <c r="L18" s="96"/>
      <c r="M18" s="97"/>
      <c r="N18" s="95"/>
      <c r="O18" s="98"/>
      <c r="P18" s="99"/>
      <c r="Q18" s="95"/>
      <c r="R18" s="96"/>
      <c r="S18" s="144">
        <f t="shared" si="0"/>
        <v>0</v>
      </c>
    </row>
    <row r="19" spans="1:19" s="1" customFormat="1" ht="23.25" customHeight="1" x14ac:dyDescent="0.2">
      <c r="A19" s="243"/>
      <c r="B19" s="250"/>
      <c r="C19" s="4" t="s">
        <v>49</v>
      </c>
      <c r="D19" s="7" t="s">
        <v>50</v>
      </c>
      <c r="E19" s="7"/>
      <c r="F19" s="15" t="s">
        <v>51</v>
      </c>
      <c r="G19" s="57"/>
      <c r="H19" s="58"/>
      <c r="I19" s="78"/>
      <c r="J19" s="57"/>
      <c r="K19" s="95"/>
      <c r="L19" s="96"/>
      <c r="M19" s="97"/>
      <c r="N19" s="95"/>
      <c r="O19" s="98"/>
      <c r="P19" s="99"/>
      <c r="Q19" s="95"/>
      <c r="R19" s="96"/>
      <c r="S19" s="144">
        <f t="shared" si="0"/>
        <v>0</v>
      </c>
    </row>
    <row r="20" spans="1:19" s="1" customFormat="1" ht="28.5" customHeight="1" thickBot="1" x14ac:dyDescent="0.25">
      <c r="A20" s="244"/>
      <c r="B20" s="251"/>
      <c r="C20" s="5" t="s">
        <v>52</v>
      </c>
      <c r="D20" s="8" t="s">
        <v>53</v>
      </c>
      <c r="E20" s="168"/>
      <c r="F20" s="11" t="s">
        <v>54</v>
      </c>
      <c r="G20" s="61"/>
      <c r="H20" s="62"/>
      <c r="I20" s="80"/>
      <c r="J20" s="61"/>
      <c r="K20" s="100"/>
      <c r="L20" s="101"/>
      <c r="M20" s="102"/>
      <c r="N20" s="100"/>
      <c r="O20" s="103"/>
      <c r="P20" s="104"/>
      <c r="Q20" s="100"/>
      <c r="R20" s="101"/>
      <c r="S20" s="149">
        <f t="shared" si="0"/>
        <v>0</v>
      </c>
    </row>
    <row r="21" spans="1:19" s="1" customFormat="1" ht="42.75" customHeight="1" x14ac:dyDescent="0.2">
      <c r="A21" s="242" t="s">
        <v>55</v>
      </c>
      <c r="B21" s="249" t="s">
        <v>56</v>
      </c>
      <c r="C21" s="3" t="s">
        <v>57</v>
      </c>
      <c r="D21" s="227" t="s">
        <v>58</v>
      </c>
      <c r="E21" s="236"/>
      <c r="F21" s="9" t="s">
        <v>59</v>
      </c>
      <c r="G21" s="52"/>
      <c r="H21" s="53"/>
      <c r="I21" s="76"/>
      <c r="J21" s="52"/>
      <c r="K21" s="54"/>
      <c r="L21" s="84"/>
      <c r="M21" s="92"/>
      <c r="N21" s="54"/>
      <c r="O21" s="93"/>
      <c r="P21" s="94"/>
      <c r="Q21" s="54"/>
      <c r="R21" s="84"/>
      <c r="S21" s="146">
        <f t="shared" si="0"/>
        <v>0</v>
      </c>
    </row>
    <row r="22" spans="1:19" s="1" customFormat="1" ht="24" customHeight="1" x14ac:dyDescent="0.2">
      <c r="A22" s="243"/>
      <c r="B22" s="250"/>
      <c r="C22" s="4" t="s">
        <v>60</v>
      </c>
      <c r="D22" s="228" t="s">
        <v>61</v>
      </c>
      <c r="E22" s="228"/>
      <c r="F22" s="15" t="s">
        <v>62</v>
      </c>
      <c r="G22" s="57"/>
      <c r="H22" s="58"/>
      <c r="I22" s="78"/>
      <c r="J22" s="57"/>
      <c r="K22" s="95"/>
      <c r="L22" s="96"/>
      <c r="M22" s="97"/>
      <c r="N22" s="95"/>
      <c r="O22" s="98"/>
      <c r="P22" s="99"/>
      <c r="Q22" s="95"/>
      <c r="R22" s="96"/>
      <c r="S22" s="144">
        <f t="shared" si="0"/>
        <v>0</v>
      </c>
    </row>
    <row r="23" spans="1:19" s="1" customFormat="1" ht="24" customHeight="1" x14ac:dyDescent="0.2">
      <c r="A23" s="243"/>
      <c r="B23" s="250"/>
      <c r="C23" s="4" t="s">
        <v>63</v>
      </c>
      <c r="D23" s="228" t="s">
        <v>64</v>
      </c>
      <c r="E23" s="228"/>
      <c r="F23" s="15" t="s">
        <v>65</v>
      </c>
      <c r="G23" s="57"/>
      <c r="H23" s="58"/>
      <c r="I23" s="78"/>
      <c r="J23" s="57"/>
      <c r="K23" s="95"/>
      <c r="L23" s="96"/>
      <c r="M23" s="97"/>
      <c r="N23" s="95"/>
      <c r="O23" s="98"/>
      <c r="P23" s="99"/>
      <c r="Q23" s="95"/>
      <c r="R23" s="96"/>
      <c r="S23" s="144">
        <f t="shared" si="0"/>
        <v>0</v>
      </c>
    </row>
    <row r="24" spans="1:19" s="1" customFormat="1" ht="24" customHeight="1" x14ac:dyDescent="0.2">
      <c r="A24" s="243"/>
      <c r="B24" s="250"/>
      <c r="C24" s="4" t="s">
        <v>66</v>
      </c>
      <c r="D24" s="228" t="s">
        <v>67</v>
      </c>
      <c r="E24" s="238"/>
      <c r="F24" s="16" t="s">
        <v>65</v>
      </c>
      <c r="G24" s="57"/>
      <c r="H24" s="58"/>
      <c r="I24" s="78"/>
      <c r="J24" s="57"/>
      <c r="K24" s="95"/>
      <c r="L24" s="96"/>
      <c r="M24" s="97"/>
      <c r="N24" s="95"/>
      <c r="O24" s="98"/>
      <c r="P24" s="99"/>
      <c r="Q24" s="95"/>
      <c r="R24" s="96"/>
      <c r="S24" s="144">
        <f t="shared" si="0"/>
        <v>0</v>
      </c>
    </row>
    <row r="25" spans="1:19" s="1" customFormat="1" ht="38.25" customHeight="1" x14ac:dyDescent="0.2">
      <c r="A25" s="243"/>
      <c r="B25" s="250"/>
      <c r="C25" s="247" t="s">
        <v>68</v>
      </c>
      <c r="D25" s="245" t="s">
        <v>69</v>
      </c>
      <c r="E25" s="226"/>
      <c r="F25" s="15" t="s">
        <v>70</v>
      </c>
      <c r="G25" s="57">
        <v>2</v>
      </c>
      <c r="H25" s="58"/>
      <c r="I25" s="78"/>
      <c r="J25" s="57"/>
      <c r="K25" s="95">
        <v>2</v>
      </c>
      <c r="L25" s="96">
        <v>9</v>
      </c>
      <c r="M25" s="97"/>
      <c r="N25" s="95"/>
      <c r="O25" s="98"/>
      <c r="P25" s="99"/>
      <c r="Q25" s="95"/>
      <c r="R25" s="96"/>
      <c r="S25" s="144">
        <f t="shared" si="0"/>
        <v>13</v>
      </c>
    </row>
    <row r="26" spans="1:19" s="1" customFormat="1" ht="25.5" x14ac:dyDescent="0.2">
      <c r="A26" s="243"/>
      <c r="B26" s="250"/>
      <c r="C26" s="248"/>
      <c r="D26" s="246"/>
      <c r="E26" s="235"/>
      <c r="F26" s="10" t="s">
        <v>71</v>
      </c>
      <c r="G26" s="57"/>
      <c r="H26" s="58"/>
      <c r="I26" s="78"/>
      <c r="J26" s="57"/>
      <c r="K26" s="95"/>
      <c r="L26" s="96"/>
      <c r="M26" s="97"/>
      <c r="N26" s="95"/>
      <c r="O26" s="98"/>
      <c r="P26" s="99"/>
      <c r="Q26" s="95"/>
      <c r="R26" s="96"/>
      <c r="S26" s="144">
        <f>SUM(G26:R26)</f>
        <v>0</v>
      </c>
    </row>
    <row r="27" spans="1:19" s="1" customFormat="1" ht="25.5" x14ac:dyDescent="0.2">
      <c r="A27" s="243"/>
      <c r="B27" s="250"/>
      <c r="C27" s="4" t="s">
        <v>72</v>
      </c>
      <c r="D27" s="228" t="s">
        <v>73</v>
      </c>
      <c r="E27" s="228"/>
      <c r="F27" s="15" t="s">
        <v>74</v>
      </c>
      <c r="G27" s="57"/>
      <c r="H27" s="58"/>
      <c r="I27" s="78"/>
      <c r="J27" s="57"/>
      <c r="K27" s="95"/>
      <c r="L27" s="96"/>
      <c r="M27" s="97"/>
      <c r="N27" s="95"/>
      <c r="O27" s="98"/>
      <c r="P27" s="99"/>
      <c r="Q27" s="95"/>
      <c r="R27" s="96"/>
      <c r="S27" s="144">
        <f t="shared" si="0"/>
        <v>0</v>
      </c>
    </row>
    <row r="28" spans="1:19" s="1" customFormat="1" ht="24" customHeight="1" x14ac:dyDescent="0.2">
      <c r="A28" s="243"/>
      <c r="B28" s="250"/>
      <c r="C28" s="4" t="s">
        <v>75</v>
      </c>
      <c r="D28" s="228" t="s">
        <v>76</v>
      </c>
      <c r="E28" s="228"/>
      <c r="F28" s="15" t="s">
        <v>77</v>
      </c>
      <c r="G28" s="57">
        <v>1</v>
      </c>
      <c r="H28" s="58"/>
      <c r="I28" s="78"/>
      <c r="J28" s="57"/>
      <c r="K28" s="95"/>
      <c r="L28" s="96"/>
      <c r="M28" s="97"/>
      <c r="N28" s="95"/>
      <c r="O28" s="98"/>
      <c r="P28" s="99"/>
      <c r="Q28" s="95"/>
      <c r="R28" s="96"/>
      <c r="S28" s="144">
        <f t="shared" si="0"/>
        <v>1</v>
      </c>
    </row>
    <row r="29" spans="1:19" s="1" customFormat="1" ht="30.75" customHeight="1" x14ac:dyDescent="0.2">
      <c r="A29" s="243"/>
      <c r="B29" s="250"/>
      <c r="C29" s="4" t="s">
        <v>78</v>
      </c>
      <c r="D29" s="228" t="s">
        <v>79</v>
      </c>
      <c r="E29" s="237"/>
      <c r="F29" s="10" t="s">
        <v>80</v>
      </c>
      <c r="G29" s="57"/>
      <c r="H29" s="58"/>
      <c r="I29" s="78"/>
      <c r="J29" s="57"/>
      <c r="K29" s="95"/>
      <c r="L29" s="96"/>
      <c r="M29" s="97"/>
      <c r="N29" s="95"/>
      <c r="O29" s="98"/>
      <c r="P29" s="99"/>
      <c r="Q29" s="95"/>
      <c r="R29" s="96"/>
      <c r="S29" s="144">
        <f t="shared" si="0"/>
        <v>0</v>
      </c>
    </row>
    <row r="30" spans="1:19" s="1" customFormat="1" ht="26.25" thickBot="1" x14ac:dyDescent="0.25">
      <c r="A30" s="244"/>
      <c r="B30" s="251"/>
      <c r="C30" s="5" t="s">
        <v>81</v>
      </c>
      <c r="D30" s="229" t="s">
        <v>82</v>
      </c>
      <c r="E30" s="229"/>
      <c r="F30" s="13" t="s">
        <v>83</v>
      </c>
      <c r="G30" s="61"/>
      <c r="H30" s="62"/>
      <c r="I30" s="80"/>
      <c r="J30" s="61"/>
      <c r="K30" s="100"/>
      <c r="L30" s="101"/>
      <c r="M30" s="102"/>
      <c r="N30" s="100"/>
      <c r="O30" s="103"/>
      <c r="P30" s="104"/>
      <c r="Q30" s="100"/>
      <c r="R30" s="101"/>
      <c r="S30" s="149">
        <f t="shared" si="0"/>
        <v>0</v>
      </c>
    </row>
    <row r="31" spans="1:19" s="1" customFormat="1" ht="29.25" customHeight="1" x14ac:dyDescent="0.2">
      <c r="A31" s="242" t="s">
        <v>84</v>
      </c>
      <c r="B31" s="249" t="s">
        <v>85</v>
      </c>
      <c r="C31" s="3" t="s">
        <v>86</v>
      </c>
      <c r="D31" s="6" t="s">
        <v>87</v>
      </c>
      <c r="E31" s="169"/>
      <c r="F31" s="9" t="s">
        <v>88</v>
      </c>
      <c r="G31" s="52">
        <v>1</v>
      </c>
      <c r="H31" s="53"/>
      <c r="I31" s="76"/>
      <c r="J31" s="52"/>
      <c r="K31" s="54"/>
      <c r="L31" s="84"/>
      <c r="M31" s="92"/>
      <c r="N31" s="54"/>
      <c r="O31" s="93"/>
      <c r="P31" s="94"/>
      <c r="Q31" s="54"/>
      <c r="R31" s="84"/>
      <c r="S31" s="146">
        <f t="shared" si="0"/>
        <v>1</v>
      </c>
    </row>
    <row r="32" spans="1:19" s="1" customFormat="1" ht="29.25" customHeight="1" x14ac:dyDescent="0.2">
      <c r="A32" s="243"/>
      <c r="B32" s="250"/>
      <c r="C32" s="4" t="s">
        <v>89</v>
      </c>
      <c r="D32" s="7" t="s">
        <v>90</v>
      </c>
      <c r="E32" s="7"/>
      <c r="F32" s="15" t="s">
        <v>91</v>
      </c>
      <c r="G32" s="57"/>
      <c r="H32" s="58"/>
      <c r="I32" s="78"/>
      <c r="J32" s="57"/>
      <c r="K32" s="95"/>
      <c r="L32" s="96"/>
      <c r="M32" s="97"/>
      <c r="N32" s="95"/>
      <c r="O32" s="98"/>
      <c r="P32" s="99"/>
      <c r="Q32" s="95"/>
      <c r="R32" s="96"/>
      <c r="S32" s="144">
        <f t="shared" si="0"/>
        <v>0</v>
      </c>
    </row>
    <row r="33" spans="1:21" s="1" customFormat="1" ht="30" customHeight="1" x14ac:dyDescent="0.2">
      <c r="A33" s="243"/>
      <c r="B33" s="250"/>
      <c r="C33" s="4" t="s">
        <v>92</v>
      </c>
      <c r="D33" s="7" t="s">
        <v>93</v>
      </c>
      <c r="E33" s="7"/>
      <c r="F33" s="15" t="s">
        <v>94</v>
      </c>
      <c r="G33" s="57"/>
      <c r="H33" s="58"/>
      <c r="I33" s="78"/>
      <c r="J33" s="57"/>
      <c r="K33" s="95"/>
      <c r="L33" s="96"/>
      <c r="M33" s="97"/>
      <c r="N33" s="95"/>
      <c r="O33" s="98"/>
      <c r="P33" s="99"/>
      <c r="Q33" s="95"/>
      <c r="R33" s="96"/>
      <c r="S33" s="144">
        <f t="shared" si="0"/>
        <v>0</v>
      </c>
    </row>
    <row r="34" spans="1:21" s="1" customFormat="1" ht="33" customHeight="1" x14ac:dyDescent="0.2">
      <c r="A34" s="243"/>
      <c r="B34" s="250"/>
      <c r="C34" s="4" t="s">
        <v>95</v>
      </c>
      <c r="D34" s="228" t="s">
        <v>96</v>
      </c>
      <c r="E34" s="232"/>
      <c r="F34" s="14" t="s">
        <v>97</v>
      </c>
      <c r="G34" s="57"/>
      <c r="H34" s="58"/>
      <c r="I34" s="78"/>
      <c r="J34" s="57"/>
      <c r="K34" s="95"/>
      <c r="L34" s="96"/>
      <c r="M34" s="97"/>
      <c r="N34" s="95"/>
      <c r="O34" s="98"/>
      <c r="P34" s="99"/>
      <c r="Q34" s="95"/>
      <c r="R34" s="96"/>
      <c r="S34" s="144">
        <f t="shared" si="0"/>
        <v>0</v>
      </c>
    </row>
    <row r="35" spans="1:21" s="1" customFormat="1" ht="33" customHeight="1" thickBot="1" x14ac:dyDescent="0.25">
      <c r="A35" s="244"/>
      <c r="B35" s="251"/>
      <c r="C35" s="5" t="s">
        <v>98</v>
      </c>
      <c r="D35" s="229" t="s">
        <v>99</v>
      </c>
      <c r="E35" s="229"/>
      <c r="F35" s="13" t="s">
        <v>100</v>
      </c>
      <c r="G35" s="61"/>
      <c r="H35" s="62"/>
      <c r="I35" s="80"/>
      <c r="J35" s="61"/>
      <c r="K35" s="100"/>
      <c r="L35" s="101"/>
      <c r="M35" s="102"/>
      <c r="N35" s="100"/>
      <c r="O35" s="103"/>
      <c r="P35" s="104"/>
      <c r="Q35" s="100"/>
      <c r="R35" s="101"/>
      <c r="S35" s="149">
        <f t="shared" si="0"/>
        <v>0</v>
      </c>
    </row>
    <row r="36" spans="1:21" s="1" customFormat="1" ht="63.75" x14ac:dyDescent="0.2">
      <c r="A36" s="242" t="s">
        <v>101</v>
      </c>
      <c r="B36" s="249" t="s">
        <v>102</v>
      </c>
      <c r="C36" s="3" t="s">
        <v>103</v>
      </c>
      <c r="D36" s="227" t="s">
        <v>104</v>
      </c>
      <c r="E36" s="227"/>
      <c r="F36" s="17" t="s">
        <v>105</v>
      </c>
      <c r="G36" s="52">
        <v>1</v>
      </c>
      <c r="H36" s="53">
        <v>4</v>
      </c>
      <c r="I36" s="76">
        <v>4</v>
      </c>
      <c r="J36" s="52">
        <v>3</v>
      </c>
      <c r="K36" s="54">
        <v>4</v>
      </c>
      <c r="L36" s="84">
        <v>4</v>
      </c>
      <c r="M36" s="92">
        <v>4</v>
      </c>
      <c r="N36" s="54"/>
      <c r="O36" s="93">
        <v>4</v>
      </c>
      <c r="P36" s="94"/>
      <c r="Q36" s="54"/>
      <c r="R36" s="84"/>
      <c r="S36" s="146">
        <f t="shared" si="0"/>
        <v>28</v>
      </c>
    </row>
    <row r="37" spans="1:21" s="1" customFormat="1" ht="28.5" customHeight="1" x14ac:dyDescent="0.2">
      <c r="A37" s="243"/>
      <c r="B37" s="250"/>
      <c r="C37" s="247" t="s">
        <v>106</v>
      </c>
      <c r="D37" s="245" t="s">
        <v>107</v>
      </c>
      <c r="E37" s="235"/>
      <c r="F37" s="10" t="s">
        <v>108</v>
      </c>
      <c r="G37" s="57"/>
      <c r="H37" s="58"/>
      <c r="I37" s="78">
        <v>1</v>
      </c>
      <c r="J37" s="57"/>
      <c r="K37" s="95"/>
      <c r="L37" s="96"/>
      <c r="M37" s="97"/>
      <c r="N37" s="95"/>
      <c r="O37" s="98"/>
      <c r="P37" s="99"/>
      <c r="Q37" s="95"/>
      <c r="R37" s="96"/>
      <c r="S37" s="144">
        <f t="shared" si="0"/>
        <v>1</v>
      </c>
    </row>
    <row r="38" spans="1:21" s="1" customFormat="1" ht="25.5" customHeight="1" x14ac:dyDescent="0.2">
      <c r="A38" s="258"/>
      <c r="B38" s="259"/>
      <c r="C38" s="248"/>
      <c r="D38" s="246"/>
      <c r="E38" s="235"/>
      <c r="F38" s="14" t="s">
        <v>109</v>
      </c>
      <c r="G38" s="59"/>
      <c r="H38" s="60"/>
      <c r="I38" s="79">
        <v>38</v>
      </c>
      <c r="J38" s="59"/>
      <c r="K38" s="105"/>
      <c r="L38" s="106"/>
      <c r="M38" s="107"/>
      <c r="N38" s="105"/>
      <c r="O38" s="108"/>
      <c r="P38" s="109"/>
      <c r="Q38" s="105"/>
      <c r="R38" s="106"/>
      <c r="S38" s="148">
        <f>SUM(G38:R38)</f>
        <v>38</v>
      </c>
    </row>
    <row r="39" spans="1:21" s="1" customFormat="1" ht="25.5" x14ac:dyDescent="0.2">
      <c r="A39" s="258"/>
      <c r="B39" s="259"/>
      <c r="C39" s="247" t="s">
        <v>110</v>
      </c>
      <c r="D39" s="245" t="s">
        <v>111</v>
      </c>
      <c r="E39" s="226"/>
      <c r="F39" s="15" t="s">
        <v>112</v>
      </c>
      <c r="G39" s="59"/>
      <c r="H39" s="60"/>
      <c r="I39" s="79"/>
      <c r="J39" s="59"/>
      <c r="K39" s="105"/>
      <c r="L39" s="106"/>
      <c r="M39" s="107"/>
      <c r="N39" s="105"/>
      <c r="O39" s="108"/>
      <c r="P39" s="109"/>
      <c r="Q39" s="105"/>
      <c r="R39" s="106"/>
      <c r="S39" s="148">
        <f>SUM(G39:R39)</f>
        <v>0</v>
      </c>
    </row>
    <row r="40" spans="1:21" s="1" customFormat="1" ht="42" customHeight="1" thickBot="1" x14ac:dyDescent="0.25">
      <c r="A40" s="244"/>
      <c r="B40" s="251"/>
      <c r="C40" s="263"/>
      <c r="D40" s="262"/>
      <c r="E40" s="235"/>
      <c r="F40" s="14" t="s">
        <v>113</v>
      </c>
      <c r="G40" s="59"/>
      <c r="H40" s="60"/>
      <c r="I40" s="79"/>
      <c r="J40" s="59"/>
      <c r="K40" s="105"/>
      <c r="L40" s="106"/>
      <c r="M40" s="107"/>
      <c r="N40" s="105"/>
      <c r="O40" s="108"/>
      <c r="P40" s="109"/>
      <c r="Q40" s="105"/>
      <c r="R40" s="106"/>
      <c r="S40" s="148">
        <f t="shared" si="0"/>
        <v>0</v>
      </c>
    </row>
    <row r="41" spans="1:21" ht="25.5" x14ac:dyDescent="0.25">
      <c r="A41" s="255"/>
      <c r="B41" s="252" t="s">
        <v>114</v>
      </c>
      <c r="C41" s="255"/>
      <c r="D41" s="252" t="s">
        <v>114</v>
      </c>
      <c r="E41" s="252" t="s">
        <v>115</v>
      </c>
      <c r="F41" s="37" t="s">
        <v>116</v>
      </c>
      <c r="G41" s="63">
        <f>83</f>
        <v>83</v>
      </c>
      <c r="H41" s="64">
        <f>96+84</f>
        <v>180</v>
      </c>
      <c r="I41" s="65">
        <f>70</f>
        <v>70</v>
      </c>
      <c r="J41" s="86">
        <f>66+94</f>
        <v>160</v>
      </c>
      <c r="K41" s="64">
        <f>83+110</f>
        <v>193</v>
      </c>
      <c r="L41" s="87">
        <f>104+93</f>
        <v>197</v>
      </c>
      <c r="M41" s="194">
        <v>811</v>
      </c>
      <c r="N41" s="195"/>
      <c r="O41" s="196"/>
      <c r="P41" s="86">
        <v>49</v>
      </c>
      <c r="Q41" s="64">
        <v>50</v>
      </c>
      <c r="R41" s="87">
        <v>61</v>
      </c>
      <c r="S41" s="150">
        <f>SUM(G41:R41)</f>
        <v>1854</v>
      </c>
      <c r="T41" s="2"/>
      <c r="U41" s="2">
        <f>SUM(P41:R41)</f>
        <v>160</v>
      </c>
    </row>
    <row r="42" spans="1:21" x14ac:dyDescent="0.25">
      <c r="A42" s="256"/>
      <c r="B42" s="253"/>
      <c r="C42" s="256"/>
      <c r="D42" s="253"/>
      <c r="E42" s="253"/>
      <c r="F42" s="19" t="s">
        <v>117</v>
      </c>
      <c r="G42" s="66">
        <v>83</v>
      </c>
      <c r="H42" s="67">
        <f>96+84</f>
        <v>180</v>
      </c>
      <c r="I42" s="68">
        <v>70</v>
      </c>
      <c r="J42" s="88">
        <f>94+66</f>
        <v>160</v>
      </c>
      <c r="K42" s="67">
        <f>83+110</f>
        <v>193</v>
      </c>
      <c r="L42" s="89">
        <f>104+93</f>
        <v>197</v>
      </c>
      <c r="M42" s="197">
        <v>1521</v>
      </c>
      <c r="N42" s="198"/>
      <c r="O42" s="199"/>
      <c r="P42" s="88">
        <v>49</v>
      </c>
      <c r="Q42" s="67">
        <v>50</v>
      </c>
      <c r="R42" s="89">
        <v>61</v>
      </c>
      <c r="S42" s="151">
        <f t="shared" ref="S42:S78" si="1">SUM(G42:R42)</f>
        <v>2564</v>
      </c>
      <c r="T42" s="2"/>
      <c r="U42" s="2">
        <f t="shared" ref="U42:U70" si="2">SUM(P42:R42)</f>
        <v>160</v>
      </c>
    </row>
    <row r="43" spans="1:21" x14ac:dyDescent="0.25">
      <c r="A43" s="256"/>
      <c r="B43" s="253"/>
      <c r="C43" s="256"/>
      <c r="D43" s="253"/>
      <c r="E43" s="253"/>
      <c r="F43" s="19" t="s">
        <v>118</v>
      </c>
      <c r="G43" s="66">
        <v>80</v>
      </c>
      <c r="H43" s="67">
        <f>78+92</f>
        <v>170</v>
      </c>
      <c r="I43" s="68">
        <v>70</v>
      </c>
      <c r="J43" s="88">
        <f>88+66</f>
        <v>154</v>
      </c>
      <c r="K43" s="67">
        <f>78+98</f>
        <v>176</v>
      </c>
      <c r="L43" s="89">
        <f>107+91</f>
        <v>198</v>
      </c>
      <c r="M43" s="197">
        <v>1627</v>
      </c>
      <c r="N43" s="198"/>
      <c r="O43" s="199"/>
      <c r="P43" s="88">
        <v>46</v>
      </c>
      <c r="Q43" s="67">
        <v>43</v>
      </c>
      <c r="R43" s="89">
        <v>54</v>
      </c>
      <c r="S43" s="151">
        <f t="shared" si="1"/>
        <v>2618</v>
      </c>
      <c r="T43" s="2"/>
      <c r="U43" s="2">
        <f t="shared" si="2"/>
        <v>143</v>
      </c>
    </row>
    <row r="44" spans="1:21" x14ac:dyDescent="0.25">
      <c r="A44" s="256"/>
      <c r="B44" s="253"/>
      <c r="C44" s="256"/>
      <c r="D44" s="253"/>
      <c r="E44" s="253"/>
      <c r="F44" s="20" t="s">
        <v>119</v>
      </c>
      <c r="G44" s="66">
        <v>83</v>
      </c>
      <c r="H44" s="67">
        <f>83+95</f>
        <v>178</v>
      </c>
      <c r="I44" s="68">
        <v>70</v>
      </c>
      <c r="J44" s="88">
        <f>86+66</f>
        <v>152</v>
      </c>
      <c r="K44" s="67">
        <f>83+110</f>
        <v>193</v>
      </c>
      <c r="L44" s="89">
        <f>108+93</f>
        <v>201</v>
      </c>
      <c r="M44" s="197">
        <v>1039</v>
      </c>
      <c r="N44" s="198"/>
      <c r="O44" s="199"/>
      <c r="P44" s="88">
        <v>49</v>
      </c>
      <c r="Q44" s="67">
        <v>45</v>
      </c>
      <c r="R44" s="89">
        <v>61</v>
      </c>
      <c r="S44" s="151">
        <f t="shared" si="1"/>
        <v>2071</v>
      </c>
      <c r="T44" s="2"/>
      <c r="U44" s="2">
        <f t="shared" si="2"/>
        <v>155</v>
      </c>
    </row>
    <row r="45" spans="1:21" x14ac:dyDescent="0.25">
      <c r="A45" s="256"/>
      <c r="B45" s="253"/>
      <c r="C45" s="256"/>
      <c r="D45" s="253"/>
      <c r="E45" s="253"/>
      <c r="F45" s="21" t="s">
        <v>120</v>
      </c>
      <c r="G45" s="66"/>
      <c r="H45" s="67"/>
      <c r="I45" s="68"/>
      <c r="J45" s="88"/>
      <c r="K45" s="67"/>
      <c r="L45" s="89"/>
      <c r="M45" s="197"/>
      <c r="N45" s="198"/>
      <c r="O45" s="199"/>
      <c r="P45" s="88">
        <v>3</v>
      </c>
      <c r="Q45" s="67">
        <v>3</v>
      </c>
      <c r="R45" s="89">
        <v>2</v>
      </c>
      <c r="S45" s="151">
        <f t="shared" si="1"/>
        <v>8</v>
      </c>
      <c r="T45" s="2"/>
      <c r="U45" s="2">
        <f t="shared" si="2"/>
        <v>8</v>
      </c>
    </row>
    <row r="46" spans="1:21" x14ac:dyDescent="0.25">
      <c r="A46" s="256"/>
      <c r="B46" s="253"/>
      <c r="C46" s="256"/>
      <c r="D46" s="253"/>
      <c r="E46" s="253"/>
      <c r="F46" s="21" t="s">
        <v>121</v>
      </c>
      <c r="G46" s="66">
        <v>2</v>
      </c>
      <c r="H46" s="67">
        <v>6</v>
      </c>
      <c r="I46" s="68">
        <v>4</v>
      </c>
      <c r="J46" s="88">
        <v>7</v>
      </c>
      <c r="K46" s="67">
        <v>7</v>
      </c>
      <c r="L46" s="89">
        <v>7</v>
      </c>
      <c r="M46" s="197">
        <v>4</v>
      </c>
      <c r="N46" s="198"/>
      <c r="O46" s="199"/>
      <c r="P46" s="88">
        <v>4</v>
      </c>
      <c r="Q46" s="67">
        <v>6</v>
      </c>
      <c r="R46" s="89">
        <v>2</v>
      </c>
      <c r="S46" s="151">
        <f t="shared" si="1"/>
        <v>49</v>
      </c>
      <c r="T46" s="2"/>
      <c r="U46" s="2">
        <f t="shared" si="2"/>
        <v>12</v>
      </c>
    </row>
    <row r="47" spans="1:21" x14ac:dyDescent="0.25">
      <c r="A47" s="256"/>
      <c r="B47" s="253"/>
      <c r="C47" s="256"/>
      <c r="D47" s="253"/>
      <c r="E47" s="253"/>
      <c r="F47" s="21" t="s">
        <v>122</v>
      </c>
      <c r="G47" s="66">
        <v>4</v>
      </c>
      <c r="H47" s="67">
        <v>6</v>
      </c>
      <c r="I47" s="68">
        <v>3</v>
      </c>
      <c r="J47" s="88">
        <v>5</v>
      </c>
      <c r="K47" s="67">
        <v>7</v>
      </c>
      <c r="L47" s="89">
        <v>9</v>
      </c>
      <c r="M47" s="197"/>
      <c r="N47" s="198"/>
      <c r="O47" s="199"/>
      <c r="P47" s="88">
        <v>3</v>
      </c>
      <c r="Q47" s="67">
        <v>7</v>
      </c>
      <c r="R47" s="89">
        <v>3</v>
      </c>
      <c r="S47" s="151">
        <f t="shared" si="1"/>
        <v>47</v>
      </c>
      <c r="T47" s="2"/>
      <c r="U47" s="2">
        <f t="shared" si="2"/>
        <v>13</v>
      </c>
    </row>
    <row r="48" spans="1:21" x14ac:dyDescent="0.25">
      <c r="A48" s="256"/>
      <c r="B48" s="253"/>
      <c r="C48" s="256"/>
      <c r="D48" s="253"/>
      <c r="E48" s="253"/>
      <c r="F48" s="21" t="s">
        <v>123</v>
      </c>
      <c r="G48" s="66">
        <v>8</v>
      </c>
      <c r="H48" s="67">
        <v>18</v>
      </c>
      <c r="I48" s="68">
        <v>10</v>
      </c>
      <c r="J48" s="88">
        <v>6</v>
      </c>
      <c r="K48" s="67">
        <v>11</v>
      </c>
      <c r="L48" s="89">
        <v>20</v>
      </c>
      <c r="M48" s="197">
        <v>81</v>
      </c>
      <c r="N48" s="198"/>
      <c r="O48" s="199"/>
      <c r="P48" s="88">
        <v>15</v>
      </c>
      <c r="Q48" s="67">
        <v>29</v>
      </c>
      <c r="R48" s="89">
        <v>40</v>
      </c>
      <c r="S48" s="151">
        <f t="shared" si="1"/>
        <v>238</v>
      </c>
      <c r="T48" s="2"/>
      <c r="U48" s="2">
        <f t="shared" si="2"/>
        <v>84</v>
      </c>
    </row>
    <row r="49" spans="1:21" ht="26.25" thickBot="1" x14ac:dyDescent="0.3">
      <c r="A49" s="256"/>
      <c r="B49" s="253"/>
      <c r="C49" s="256"/>
      <c r="D49" s="253"/>
      <c r="E49" s="254"/>
      <c r="F49" s="22" t="s">
        <v>124</v>
      </c>
      <c r="G49" s="69">
        <v>10</v>
      </c>
      <c r="H49" s="70">
        <v>20</v>
      </c>
      <c r="I49" s="71">
        <v>10</v>
      </c>
      <c r="J49" s="90">
        <v>8</v>
      </c>
      <c r="K49" s="70">
        <v>15</v>
      </c>
      <c r="L49" s="91">
        <v>21</v>
      </c>
      <c r="M49" s="200">
        <v>139</v>
      </c>
      <c r="N49" s="201"/>
      <c r="O49" s="202"/>
      <c r="P49" s="90">
        <v>18</v>
      </c>
      <c r="Q49" s="70">
        <v>29</v>
      </c>
      <c r="R49" s="91">
        <v>30</v>
      </c>
      <c r="S49" s="152">
        <f t="shared" si="1"/>
        <v>300</v>
      </c>
      <c r="T49" s="2"/>
      <c r="U49" s="2">
        <f t="shared" si="2"/>
        <v>77</v>
      </c>
    </row>
    <row r="50" spans="1:21" s="2" customFormat="1" x14ac:dyDescent="0.25">
      <c r="A50" s="256"/>
      <c r="B50" s="253"/>
      <c r="C50" s="256"/>
      <c r="D50" s="253"/>
      <c r="E50" s="252" t="s">
        <v>125</v>
      </c>
      <c r="F50" s="37" t="s">
        <v>126</v>
      </c>
      <c r="G50" s="63">
        <v>359</v>
      </c>
      <c r="H50" s="64">
        <f>363+347</f>
        <v>710</v>
      </c>
      <c r="I50" s="65">
        <v>174</v>
      </c>
      <c r="J50" s="86">
        <f>20+402</f>
        <v>422</v>
      </c>
      <c r="K50" s="64">
        <f>307+307</f>
        <v>614</v>
      </c>
      <c r="L50" s="87">
        <f>462+422</f>
        <v>884</v>
      </c>
      <c r="M50" s="194"/>
      <c r="N50" s="195"/>
      <c r="O50" s="196"/>
      <c r="P50" s="86">
        <v>53</v>
      </c>
      <c r="Q50" s="64"/>
      <c r="R50" s="87">
        <v>317</v>
      </c>
      <c r="S50" s="150">
        <f t="shared" si="1"/>
        <v>3533</v>
      </c>
      <c r="U50" s="2">
        <f t="shared" si="2"/>
        <v>370</v>
      </c>
    </row>
    <row r="51" spans="1:21" s="2" customFormat="1" x14ac:dyDescent="0.25">
      <c r="A51" s="256"/>
      <c r="B51" s="253"/>
      <c r="C51" s="256"/>
      <c r="D51" s="253"/>
      <c r="E51" s="253"/>
      <c r="F51" s="21" t="s">
        <v>127</v>
      </c>
      <c r="G51" s="66">
        <v>359</v>
      </c>
      <c r="H51" s="67">
        <f>347+363</f>
        <v>710</v>
      </c>
      <c r="I51" s="68">
        <v>174</v>
      </c>
      <c r="J51" s="88">
        <f>201+402</f>
        <v>603</v>
      </c>
      <c r="K51" s="67">
        <f>377+307</f>
        <v>684</v>
      </c>
      <c r="L51" s="89">
        <f>462+422</f>
        <v>884</v>
      </c>
      <c r="M51" s="197"/>
      <c r="N51" s="198"/>
      <c r="O51" s="199"/>
      <c r="P51" s="88">
        <v>1060</v>
      </c>
      <c r="Q51" s="67">
        <v>970</v>
      </c>
      <c r="R51" s="89">
        <v>317</v>
      </c>
      <c r="S51" s="151">
        <f t="shared" si="1"/>
        <v>5761</v>
      </c>
      <c r="U51" s="2">
        <f t="shared" si="2"/>
        <v>2347</v>
      </c>
    </row>
    <row r="52" spans="1:21" s="2" customFormat="1" x14ac:dyDescent="0.25">
      <c r="A52" s="256"/>
      <c r="B52" s="253"/>
      <c r="C52" s="256"/>
      <c r="D52" s="253"/>
      <c r="E52" s="253"/>
      <c r="F52" s="21" t="s">
        <v>128</v>
      </c>
      <c r="G52" s="66">
        <v>354</v>
      </c>
      <c r="H52" s="67">
        <f>348+333</f>
        <v>681</v>
      </c>
      <c r="I52" s="68">
        <v>170</v>
      </c>
      <c r="J52" s="88">
        <f>260+385</f>
        <v>645</v>
      </c>
      <c r="K52" s="67">
        <f>297+359</f>
        <v>656</v>
      </c>
      <c r="L52" s="89">
        <f>452+399</f>
        <v>851</v>
      </c>
      <c r="M52" s="197"/>
      <c r="N52" s="198"/>
      <c r="O52" s="199"/>
      <c r="P52" s="88">
        <v>1056</v>
      </c>
      <c r="Q52" s="67">
        <v>959</v>
      </c>
      <c r="R52" s="89">
        <v>309</v>
      </c>
      <c r="S52" s="151">
        <f t="shared" si="1"/>
        <v>5681</v>
      </c>
      <c r="U52" s="2">
        <f t="shared" si="2"/>
        <v>2324</v>
      </c>
    </row>
    <row r="53" spans="1:21" s="2" customFormat="1" x14ac:dyDescent="0.25">
      <c r="A53" s="256"/>
      <c r="B53" s="253"/>
      <c r="C53" s="256"/>
      <c r="D53" s="253"/>
      <c r="E53" s="253"/>
      <c r="F53" s="21" t="s">
        <v>129</v>
      </c>
      <c r="G53" s="66">
        <v>359</v>
      </c>
      <c r="H53" s="67">
        <f>367+345</f>
        <v>712</v>
      </c>
      <c r="I53" s="68">
        <v>175</v>
      </c>
      <c r="J53" s="88">
        <f>269+369</f>
        <v>638</v>
      </c>
      <c r="K53" s="67">
        <f>292+383</f>
        <v>675</v>
      </c>
      <c r="L53" s="89">
        <f>461+404</f>
        <v>865</v>
      </c>
      <c r="M53" s="197"/>
      <c r="N53" s="198"/>
      <c r="O53" s="199"/>
      <c r="P53" s="88">
        <v>1062</v>
      </c>
      <c r="Q53" s="67">
        <v>974</v>
      </c>
      <c r="R53" s="89">
        <v>318</v>
      </c>
      <c r="S53" s="151">
        <f t="shared" si="1"/>
        <v>5778</v>
      </c>
      <c r="U53" s="2">
        <f t="shared" si="2"/>
        <v>2354</v>
      </c>
    </row>
    <row r="54" spans="1:21" s="2" customFormat="1" x14ac:dyDescent="0.25">
      <c r="A54" s="256"/>
      <c r="B54" s="253"/>
      <c r="C54" s="256"/>
      <c r="D54" s="253"/>
      <c r="E54" s="253"/>
      <c r="F54" s="21" t="s">
        <v>121</v>
      </c>
      <c r="G54" s="66">
        <v>6</v>
      </c>
      <c r="H54" s="67">
        <f>7+6</f>
        <v>13</v>
      </c>
      <c r="I54" s="68">
        <v>12</v>
      </c>
      <c r="J54" s="88">
        <v>17</v>
      </c>
      <c r="K54" s="67">
        <v>15</v>
      </c>
      <c r="L54" s="89">
        <v>14</v>
      </c>
      <c r="M54" s="197"/>
      <c r="N54" s="198"/>
      <c r="O54" s="199"/>
      <c r="P54" s="88">
        <v>7</v>
      </c>
      <c r="Q54" s="67">
        <v>5</v>
      </c>
      <c r="R54" s="89">
        <v>2</v>
      </c>
      <c r="S54" s="151">
        <f t="shared" si="1"/>
        <v>91</v>
      </c>
      <c r="U54" s="2">
        <f t="shared" si="2"/>
        <v>14</v>
      </c>
    </row>
    <row r="55" spans="1:21" s="2" customFormat="1" x14ac:dyDescent="0.25">
      <c r="A55" s="256"/>
      <c r="B55" s="253"/>
      <c r="C55" s="256"/>
      <c r="D55" s="253"/>
      <c r="E55" s="253"/>
      <c r="F55" s="21" t="s">
        <v>122</v>
      </c>
      <c r="G55" s="66">
        <v>6</v>
      </c>
      <c r="H55" s="67">
        <f>8+6</f>
        <v>14</v>
      </c>
      <c r="I55" s="68">
        <v>10</v>
      </c>
      <c r="J55" s="88">
        <v>9</v>
      </c>
      <c r="K55" s="67">
        <v>12</v>
      </c>
      <c r="L55" s="89">
        <v>13</v>
      </c>
      <c r="M55" s="197"/>
      <c r="N55" s="198"/>
      <c r="O55" s="199"/>
      <c r="P55" s="88">
        <v>5</v>
      </c>
      <c r="Q55" s="67">
        <v>3</v>
      </c>
      <c r="R55" s="89">
        <v>5</v>
      </c>
      <c r="S55" s="151">
        <f t="shared" si="1"/>
        <v>77</v>
      </c>
      <c r="U55" s="2">
        <f t="shared" si="2"/>
        <v>13</v>
      </c>
    </row>
    <row r="56" spans="1:21" s="2" customFormat="1" x14ac:dyDescent="0.25">
      <c r="A56" s="256"/>
      <c r="B56" s="253"/>
      <c r="C56" s="256"/>
      <c r="D56" s="253"/>
      <c r="E56" s="253"/>
      <c r="F56" s="21" t="s">
        <v>123</v>
      </c>
      <c r="G56" s="66">
        <v>33</v>
      </c>
      <c r="H56" s="67">
        <v>60</v>
      </c>
      <c r="I56" s="68">
        <v>39</v>
      </c>
      <c r="J56" s="88">
        <f>41+35</f>
        <v>76</v>
      </c>
      <c r="K56" s="67">
        <f>22+36</f>
        <v>58</v>
      </c>
      <c r="L56" s="89">
        <f>47+21</f>
        <v>68</v>
      </c>
      <c r="M56" s="197"/>
      <c r="N56" s="198"/>
      <c r="O56" s="199"/>
      <c r="P56" s="88">
        <v>54</v>
      </c>
      <c r="Q56" s="67">
        <v>56</v>
      </c>
      <c r="R56" s="89">
        <v>30</v>
      </c>
      <c r="S56" s="151">
        <f t="shared" si="1"/>
        <v>474</v>
      </c>
      <c r="U56" s="2">
        <f t="shared" si="2"/>
        <v>140</v>
      </c>
    </row>
    <row r="57" spans="1:21" s="2" customFormat="1" ht="26.25" thickBot="1" x14ac:dyDescent="0.3">
      <c r="A57" s="256"/>
      <c r="B57" s="253"/>
      <c r="C57" s="256"/>
      <c r="D57" s="253"/>
      <c r="E57" s="254"/>
      <c r="F57" s="22" t="s">
        <v>124</v>
      </c>
      <c r="G57" s="69">
        <v>90</v>
      </c>
      <c r="H57" s="70">
        <f>81+92</f>
        <v>173</v>
      </c>
      <c r="I57" s="71">
        <v>64</v>
      </c>
      <c r="J57" s="90">
        <f>71+18</f>
        <v>89</v>
      </c>
      <c r="K57" s="70">
        <f>62+81</f>
        <v>143</v>
      </c>
      <c r="L57" s="91">
        <f>83+93</f>
        <v>176</v>
      </c>
      <c r="M57" s="200"/>
      <c r="N57" s="201"/>
      <c r="O57" s="202"/>
      <c r="P57" s="90">
        <v>102</v>
      </c>
      <c r="Q57" s="70">
        <v>101</v>
      </c>
      <c r="R57" s="91">
        <v>48</v>
      </c>
      <c r="S57" s="152">
        <f t="shared" si="1"/>
        <v>986</v>
      </c>
      <c r="U57" s="2">
        <f t="shared" si="2"/>
        <v>251</v>
      </c>
    </row>
    <row r="58" spans="1:21" s="2" customFormat="1" x14ac:dyDescent="0.25">
      <c r="A58" s="256"/>
      <c r="B58" s="253"/>
      <c r="C58" s="256"/>
      <c r="D58" s="253"/>
      <c r="E58" s="252" t="s">
        <v>130</v>
      </c>
      <c r="F58" s="37" t="s">
        <v>131</v>
      </c>
      <c r="G58" s="63">
        <v>9</v>
      </c>
      <c r="H58" s="64">
        <f>15+8</f>
        <v>23</v>
      </c>
      <c r="I58" s="65"/>
      <c r="J58" s="86">
        <f>16+5</f>
        <v>21</v>
      </c>
      <c r="K58" s="64">
        <v>14</v>
      </c>
      <c r="L58" s="87">
        <v>16</v>
      </c>
      <c r="M58" s="194"/>
      <c r="N58" s="195"/>
      <c r="O58" s="196"/>
      <c r="P58" s="86">
        <v>19</v>
      </c>
      <c r="Q58" s="64">
        <v>13</v>
      </c>
      <c r="R58" s="87">
        <v>14</v>
      </c>
      <c r="S58" s="150">
        <f t="shared" si="1"/>
        <v>129</v>
      </c>
      <c r="U58" s="2">
        <f t="shared" si="2"/>
        <v>46</v>
      </c>
    </row>
    <row r="59" spans="1:21" s="2" customFormat="1" x14ac:dyDescent="0.25">
      <c r="A59" s="256"/>
      <c r="B59" s="253"/>
      <c r="C59" s="256"/>
      <c r="D59" s="253"/>
      <c r="E59" s="253"/>
      <c r="F59" s="21" t="s">
        <v>132</v>
      </c>
      <c r="G59" s="66"/>
      <c r="H59" s="67"/>
      <c r="I59" s="68"/>
      <c r="J59" s="88">
        <v>1</v>
      </c>
      <c r="K59" s="67"/>
      <c r="L59" s="89"/>
      <c r="M59" s="197"/>
      <c r="N59" s="198"/>
      <c r="O59" s="199"/>
      <c r="P59" s="88"/>
      <c r="Q59" s="67"/>
      <c r="R59" s="89"/>
      <c r="S59" s="151"/>
    </row>
    <row r="60" spans="1:21" s="2" customFormat="1" ht="26.25" thickBot="1" x14ac:dyDescent="0.3">
      <c r="A60" s="256"/>
      <c r="B60" s="253"/>
      <c r="C60" s="256"/>
      <c r="D60" s="253"/>
      <c r="E60" s="254"/>
      <c r="F60" s="22" t="s">
        <v>133</v>
      </c>
      <c r="G60" s="69"/>
      <c r="H60" s="70">
        <v>3</v>
      </c>
      <c r="I60" s="71"/>
      <c r="J60" s="90">
        <v>4</v>
      </c>
      <c r="K60" s="70"/>
      <c r="L60" s="91"/>
      <c r="M60" s="200"/>
      <c r="N60" s="201"/>
      <c r="O60" s="202"/>
      <c r="P60" s="90"/>
      <c r="Q60" s="70"/>
      <c r="R60" s="91"/>
      <c r="S60" s="152"/>
    </row>
    <row r="61" spans="1:21" s="2" customFormat="1" ht="15.75" thickBot="1" x14ac:dyDescent="0.3">
      <c r="A61" s="256"/>
      <c r="B61" s="253"/>
      <c r="C61" s="256"/>
      <c r="D61" s="253"/>
      <c r="E61" s="183" t="s">
        <v>134</v>
      </c>
      <c r="F61" s="185" t="s">
        <v>135</v>
      </c>
      <c r="G61" s="186">
        <v>1</v>
      </c>
      <c r="H61" s="187">
        <v>2</v>
      </c>
      <c r="I61" s="188"/>
      <c r="J61" s="189"/>
      <c r="K61" s="187"/>
      <c r="L61" s="190">
        <v>2</v>
      </c>
      <c r="M61" s="203"/>
      <c r="N61" s="204"/>
      <c r="O61" s="205"/>
      <c r="P61" s="189"/>
      <c r="Q61" s="187">
        <v>1</v>
      </c>
      <c r="R61" s="190"/>
      <c r="S61" s="191"/>
    </row>
    <row r="62" spans="1:21" s="2" customFormat="1" x14ac:dyDescent="0.25">
      <c r="A62" s="256"/>
      <c r="B62" s="253"/>
      <c r="C62" s="256"/>
      <c r="D62" s="253"/>
      <c r="E62" s="184"/>
      <c r="F62" s="37" t="s">
        <v>136</v>
      </c>
      <c r="G62" s="63"/>
      <c r="H62" s="64"/>
      <c r="I62" s="65"/>
      <c r="J62" s="86">
        <v>2</v>
      </c>
      <c r="K62" s="64"/>
      <c r="L62" s="87"/>
      <c r="M62" s="194"/>
      <c r="N62" s="195"/>
      <c r="O62" s="196"/>
      <c r="P62" s="86"/>
      <c r="Q62" s="64">
        <v>2</v>
      </c>
      <c r="R62" s="87"/>
      <c r="S62" s="192"/>
    </row>
    <row r="63" spans="1:21" s="2" customFormat="1" ht="15.75" thickBot="1" x14ac:dyDescent="0.3">
      <c r="A63" s="256"/>
      <c r="B63" s="253"/>
      <c r="C63" s="256"/>
      <c r="D63" s="253"/>
      <c r="E63" s="184"/>
      <c r="F63" s="22" t="s">
        <v>137</v>
      </c>
      <c r="G63" s="69"/>
      <c r="H63" s="70"/>
      <c r="I63" s="71"/>
      <c r="J63" s="90"/>
      <c r="K63" s="70">
        <v>1</v>
      </c>
      <c r="L63" s="91">
        <v>1</v>
      </c>
      <c r="M63" s="200"/>
      <c r="N63" s="201"/>
      <c r="O63" s="202"/>
      <c r="P63" s="90">
        <v>2</v>
      </c>
      <c r="Q63" s="70">
        <v>2</v>
      </c>
      <c r="R63" s="91"/>
      <c r="S63" s="193"/>
    </row>
    <row r="64" spans="1:21" ht="30" customHeight="1" x14ac:dyDescent="0.25">
      <c r="A64" s="256"/>
      <c r="B64" s="253"/>
      <c r="C64" s="256"/>
      <c r="D64" s="253"/>
      <c r="E64" s="230"/>
      <c r="F64" s="177" t="s">
        <v>138</v>
      </c>
      <c r="G64" s="178">
        <v>2</v>
      </c>
      <c r="H64" s="179">
        <v>4</v>
      </c>
      <c r="I64" s="180">
        <v>4</v>
      </c>
      <c r="J64" s="181">
        <v>2</v>
      </c>
      <c r="K64" s="179">
        <v>2</v>
      </c>
      <c r="L64" s="182">
        <v>2</v>
      </c>
      <c r="M64" s="178">
        <v>2</v>
      </c>
      <c r="N64" s="179">
        <v>1</v>
      </c>
      <c r="O64" s="180">
        <v>6</v>
      </c>
      <c r="P64" s="181"/>
      <c r="Q64" s="179">
        <v>4</v>
      </c>
      <c r="R64" s="182">
        <v>6</v>
      </c>
      <c r="S64" s="166">
        <f t="shared" si="1"/>
        <v>35</v>
      </c>
      <c r="T64" s="2"/>
      <c r="U64" s="2">
        <f t="shared" si="2"/>
        <v>10</v>
      </c>
    </row>
    <row r="65" spans="1:21" ht="30" customHeight="1" x14ac:dyDescent="0.25">
      <c r="A65" s="256"/>
      <c r="B65" s="253"/>
      <c r="C65" s="256"/>
      <c r="D65" s="253"/>
      <c r="E65" s="230"/>
      <c r="F65" s="21" t="s">
        <v>139</v>
      </c>
      <c r="G65" s="66">
        <v>1</v>
      </c>
      <c r="H65" s="67">
        <v>2</v>
      </c>
      <c r="I65" s="68">
        <v>2</v>
      </c>
      <c r="J65" s="88"/>
      <c r="K65" s="67">
        <v>3</v>
      </c>
      <c r="L65" s="89"/>
      <c r="M65" s="66"/>
      <c r="N65" s="67">
        <v>1</v>
      </c>
      <c r="O65" s="68">
        <v>3</v>
      </c>
      <c r="P65" s="88">
        <v>4</v>
      </c>
      <c r="Q65" s="67">
        <v>4</v>
      </c>
      <c r="R65" s="89">
        <v>6</v>
      </c>
      <c r="S65" s="151">
        <f t="shared" si="1"/>
        <v>26</v>
      </c>
      <c r="T65" s="2"/>
      <c r="U65" s="2">
        <f t="shared" si="2"/>
        <v>14</v>
      </c>
    </row>
    <row r="66" spans="1:21" x14ac:dyDescent="0.25">
      <c r="A66" s="256"/>
      <c r="B66" s="253"/>
      <c r="C66" s="256"/>
      <c r="D66" s="253"/>
      <c r="E66" s="230"/>
      <c r="F66" s="21" t="s">
        <v>140</v>
      </c>
      <c r="G66" s="66"/>
      <c r="H66" s="67">
        <v>3</v>
      </c>
      <c r="I66" s="68">
        <v>2</v>
      </c>
      <c r="J66" s="88"/>
      <c r="K66" s="67"/>
      <c r="L66" s="89"/>
      <c r="M66" s="66">
        <v>8</v>
      </c>
      <c r="N66" s="67">
        <v>14</v>
      </c>
      <c r="O66" s="68">
        <v>2</v>
      </c>
      <c r="P66" s="88"/>
      <c r="Q66" s="67"/>
      <c r="R66" s="89"/>
      <c r="S66" s="151">
        <v>8</v>
      </c>
      <c r="T66" s="161">
        <v>10</v>
      </c>
      <c r="U66" s="2">
        <f t="shared" si="2"/>
        <v>0</v>
      </c>
    </row>
    <row r="67" spans="1:21" x14ac:dyDescent="0.25">
      <c r="A67" s="256"/>
      <c r="B67" s="253"/>
      <c r="C67" s="256"/>
      <c r="D67" s="253"/>
      <c r="E67" s="230"/>
      <c r="F67" s="21" t="s">
        <v>141</v>
      </c>
      <c r="G67" s="66">
        <v>4</v>
      </c>
      <c r="H67" s="67">
        <v>4</v>
      </c>
      <c r="I67" s="68">
        <v>5</v>
      </c>
      <c r="J67" s="88">
        <v>2</v>
      </c>
      <c r="K67" s="67">
        <v>3</v>
      </c>
      <c r="L67" s="89">
        <v>2</v>
      </c>
      <c r="M67" s="66">
        <v>5</v>
      </c>
      <c r="N67" s="67">
        <v>6</v>
      </c>
      <c r="O67" s="68">
        <v>4</v>
      </c>
      <c r="P67" s="162">
        <v>5</v>
      </c>
      <c r="Q67" s="163">
        <v>6</v>
      </c>
      <c r="R67" s="164">
        <v>5</v>
      </c>
      <c r="S67" s="151">
        <f t="shared" si="1"/>
        <v>51</v>
      </c>
      <c r="T67" s="2"/>
      <c r="U67" s="2">
        <f t="shared" si="2"/>
        <v>16</v>
      </c>
    </row>
    <row r="68" spans="1:21" ht="30" customHeight="1" x14ac:dyDescent="0.25">
      <c r="A68" s="256"/>
      <c r="B68" s="253"/>
      <c r="C68" s="256"/>
      <c r="D68" s="253"/>
      <c r="E68" s="230"/>
      <c r="F68" s="21" t="s">
        <v>142</v>
      </c>
      <c r="G68" s="66"/>
      <c r="H68" s="67"/>
      <c r="I68" s="68"/>
      <c r="J68" s="88"/>
      <c r="K68" s="67"/>
      <c r="L68" s="89"/>
      <c r="M68" s="66"/>
      <c r="N68" s="67"/>
      <c r="O68" s="68"/>
      <c r="P68" s="88"/>
      <c r="Q68" s="67"/>
      <c r="R68" s="89">
        <v>1000</v>
      </c>
      <c r="S68" s="151">
        <f t="shared" si="1"/>
        <v>1000</v>
      </c>
      <c r="T68" s="2"/>
      <c r="U68" s="2">
        <f t="shared" si="2"/>
        <v>1000</v>
      </c>
    </row>
    <row r="69" spans="1:21" ht="30" customHeight="1" x14ac:dyDescent="0.25">
      <c r="A69" s="256"/>
      <c r="B69" s="253"/>
      <c r="C69" s="256"/>
      <c r="D69" s="253"/>
      <c r="E69" s="230"/>
      <c r="F69" s="21" t="s">
        <v>143</v>
      </c>
      <c r="G69" s="66">
        <v>3</v>
      </c>
      <c r="H69" s="67">
        <v>4</v>
      </c>
      <c r="I69" s="68">
        <v>2</v>
      </c>
      <c r="J69" s="88">
        <v>3</v>
      </c>
      <c r="K69" s="67">
        <v>3</v>
      </c>
      <c r="L69" s="89">
        <v>5</v>
      </c>
      <c r="M69" s="66">
        <v>6</v>
      </c>
      <c r="N69" s="67">
        <v>2</v>
      </c>
      <c r="O69" s="68">
        <v>6</v>
      </c>
      <c r="P69" s="88"/>
      <c r="Q69" s="67">
        <v>6</v>
      </c>
      <c r="R69" s="89">
        <v>2</v>
      </c>
      <c r="S69" s="151">
        <f t="shared" si="1"/>
        <v>42</v>
      </c>
      <c r="T69" s="2"/>
      <c r="U69" s="2">
        <f t="shared" si="2"/>
        <v>8</v>
      </c>
    </row>
    <row r="70" spans="1:21" ht="30" customHeight="1" x14ac:dyDescent="0.25">
      <c r="A70" s="256"/>
      <c r="B70" s="253"/>
      <c r="C70" s="256"/>
      <c r="D70" s="253"/>
      <c r="E70" s="230"/>
      <c r="F70" s="21" t="s">
        <v>144</v>
      </c>
      <c r="G70" s="66">
        <v>11</v>
      </c>
      <c r="H70" s="67">
        <v>17</v>
      </c>
      <c r="I70" s="68">
        <v>18</v>
      </c>
      <c r="J70" s="88">
        <v>20</v>
      </c>
      <c r="K70" s="67">
        <v>11</v>
      </c>
      <c r="L70" s="89">
        <v>13</v>
      </c>
      <c r="M70" s="66">
        <v>35</v>
      </c>
      <c r="N70" s="67">
        <v>38</v>
      </c>
      <c r="O70" s="68">
        <v>30</v>
      </c>
      <c r="P70" s="88">
        <v>10</v>
      </c>
      <c r="Q70" s="67">
        <v>12</v>
      </c>
      <c r="R70" s="89">
        <v>14</v>
      </c>
      <c r="S70" s="151">
        <f t="shared" si="1"/>
        <v>229</v>
      </c>
      <c r="T70" s="2"/>
      <c r="U70" s="2">
        <f t="shared" si="2"/>
        <v>36</v>
      </c>
    </row>
    <row r="71" spans="1:21" x14ac:dyDescent="0.25">
      <c r="A71" s="256"/>
      <c r="B71" s="253"/>
      <c r="C71" s="256"/>
      <c r="D71" s="253"/>
      <c r="E71" s="230"/>
      <c r="F71" s="21" t="s">
        <v>145</v>
      </c>
      <c r="G71" s="66"/>
      <c r="H71" s="67"/>
      <c r="I71" s="68"/>
      <c r="J71" s="88"/>
      <c r="K71" s="67"/>
      <c r="L71" s="89"/>
      <c r="M71" s="66"/>
      <c r="N71" s="67"/>
      <c r="O71" s="68"/>
      <c r="P71" s="88"/>
      <c r="Q71" s="67"/>
      <c r="R71" s="89"/>
      <c r="S71" s="151">
        <f t="shared" si="1"/>
        <v>0</v>
      </c>
      <c r="T71" s="2"/>
      <c r="U71" s="2"/>
    </row>
    <row r="72" spans="1:21" x14ac:dyDescent="0.25">
      <c r="A72" s="256"/>
      <c r="B72" s="253"/>
      <c r="C72" s="256"/>
      <c r="D72" s="253"/>
      <c r="E72" s="230"/>
      <c r="F72" s="21" t="s">
        <v>146</v>
      </c>
      <c r="G72" s="66"/>
      <c r="H72" s="67"/>
      <c r="I72" s="68">
        <v>1</v>
      </c>
      <c r="J72" s="88"/>
      <c r="K72" s="67">
        <v>2</v>
      </c>
      <c r="L72" s="89"/>
      <c r="M72" s="66">
        <v>1</v>
      </c>
      <c r="N72" s="67"/>
      <c r="O72" s="68"/>
      <c r="P72" s="88"/>
      <c r="Q72" s="67"/>
      <c r="R72" s="89">
        <v>3</v>
      </c>
      <c r="S72" s="151">
        <f t="shared" si="1"/>
        <v>7</v>
      </c>
      <c r="T72" s="2"/>
      <c r="U72" s="2"/>
    </row>
    <row r="73" spans="1:21" ht="30" customHeight="1" x14ac:dyDescent="0.25">
      <c r="A73" s="256"/>
      <c r="B73" s="253"/>
      <c r="C73" s="256"/>
      <c r="D73" s="253"/>
      <c r="E73" s="230"/>
      <c r="F73" s="21" t="s">
        <v>147</v>
      </c>
      <c r="G73" s="66">
        <v>1</v>
      </c>
      <c r="H73" s="67">
        <v>1</v>
      </c>
      <c r="I73" s="68"/>
      <c r="J73" s="88"/>
      <c r="K73" s="67">
        <v>1</v>
      </c>
      <c r="L73" s="89">
        <v>1</v>
      </c>
      <c r="M73" s="66"/>
      <c r="N73" s="67">
        <v>1</v>
      </c>
      <c r="O73" s="68">
        <v>1</v>
      </c>
      <c r="P73" s="88"/>
      <c r="Q73" s="67">
        <v>1</v>
      </c>
      <c r="R73" s="89"/>
      <c r="S73" s="151">
        <f t="shared" si="1"/>
        <v>7</v>
      </c>
      <c r="T73" s="2"/>
      <c r="U73" s="2"/>
    </row>
    <row r="74" spans="1:21" s="2" customFormat="1" ht="30" customHeight="1" x14ac:dyDescent="0.25">
      <c r="A74" s="256"/>
      <c r="B74" s="253"/>
      <c r="C74" s="256"/>
      <c r="D74" s="253"/>
      <c r="E74" s="230"/>
      <c r="F74" s="19" t="s">
        <v>148</v>
      </c>
      <c r="G74" s="170"/>
      <c r="H74" s="171"/>
      <c r="I74" s="172"/>
      <c r="J74" s="173"/>
      <c r="K74" s="171"/>
      <c r="L74" s="174"/>
      <c r="M74" s="170"/>
      <c r="N74" s="171"/>
      <c r="O74" s="172"/>
      <c r="P74" s="173"/>
      <c r="Q74" s="171"/>
      <c r="R74" s="174"/>
      <c r="S74" s="175"/>
    </row>
    <row r="75" spans="1:21" s="2" customFormat="1" x14ac:dyDescent="0.25">
      <c r="A75" s="256"/>
      <c r="B75" s="253"/>
      <c r="C75" s="256"/>
      <c r="D75" s="253"/>
      <c r="E75" s="230"/>
      <c r="F75" s="20" t="s">
        <v>149</v>
      </c>
      <c r="G75" s="170">
        <v>11</v>
      </c>
      <c r="H75" s="171">
        <v>21</v>
      </c>
      <c r="I75" s="172">
        <v>25</v>
      </c>
      <c r="J75" s="173">
        <v>6</v>
      </c>
      <c r="K75" s="171">
        <v>26</v>
      </c>
      <c r="L75" s="174">
        <v>6</v>
      </c>
      <c r="M75" s="170">
        <v>11</v>
      </c>
      <c r="N75" s="171">
        <v>12</v>
      </c>
      <c r="O75" s="172">
        <v>10</v>
      </c>
      <c r="P75" s="173">
        <v>19</v>
      </c>
      <c r="Q75" s="171">
        <v>13</v>
      </c>
      <c r="R75" s="174">
        <v>14</v>
      </c>
      <c r="S75" s="175"/>
    </row>
    <row r="76" spans="1:21" s="2" customFormat="1" x14ac:dyDescent="0.25">
      <c r="A76" s="256"/>
      <c r="B76" s="253"/>
      <c r="C76" s="256"/>
      <c r="D76" s="253"/>
      <c r="E76" s="230"/>
      <c r="F76" s="176" t="s">
        <v>150</v>
      </c>
      <c r="G76" s="170"/>
      <c r="H76" s="171">
        <v>3</v>
      </c>
      <c r="I76" s="172">
        <v>2</v>
      </c>
      <c r="J76" s="173"/>
      <c r="K76" s="171">
        <v>2</v>
      </c>
      <c r="L76" s="174"/>
      <c r="M76" s="170"/>
      <c r="N76" s="171">
        <v>19</v>
      </c>
      <c r="O76" s="172"/>
      <c r="P76" s="173"/>
      <c r="Q76" s="171">
        <v>2</v>
      </c>
      <c r="R76" s="174"/>
      <c r="S76" s="175"/>
    </row>
    <row r="77" spans="1:21" s="2" customFormat="1" x14ac:dyDescent="0.25">
      <c r="A77" s="256"/>
      <c r="B77" s="253"/>
      <c r="C77" s="256"/>
      <c r="D77" s="253"/>
      <c r="E77" s="230"/>
      <c r="F77" s="176" t="s">
        <v>151</v>
      </c>
      <c r="G77" s="170">
        <v>2</v>
      </c>
      <c r="H77" s="171"/>
      <c r="I77" s="172"/>
      <c r="J77" s="173"/>
      <c r="K77" s="171"/>
      <c r="L77" s="174">
        <v>2</v>
      </c>
      <c r="M77" s="170">
        <v>21</v>
      </c>
      <c r="N77" s="171">
        <v>2</v>
      </c>
      <c r="O77" s="172">
        <v>1</v>
      </c>
      <c r="P77" s="173"/>
      <c r="Q77" s="171">
        <v>2</v>
      </c>
      <c r="R77" s="174"/>
      <c r="S77" s="175"/>
    </row>
    <row r="78" spans="1:21" ht="15.75" thickBot="1" x14ac:dyDescent="0.3">
      <c r="A78" s="257"/>
      <c r="B78" s="254"/>
      <c r="C78" s="257"/>
      <c r="D78" s="254"/>
      <c r="E78" s="231"/>
      <c r="F78" s="22" t="s">
        <v>135</v>
      </c>
      <c r="G78" s="69"/>
      <c r="H78" s="70">
        <v>1</v>
      </c>
      <c r="I78" s="71">
        <v>2</v>
      </c>
      <c r="J78" s="90"/>
      <c r="K78" s="70"/>
      <c r="L78" s="91"/>
      <c r="M78" s="69"/>
      <c r="N78" s="70"/>
      <c r="O78" s="71"/>
      <c r="P78" s="90"/>
      <c r="Q78" s="70">
        <v>1</v>
      </c>
      <c r="R78" s="91"/>
      <c r="S78" s="152">
        <f t="shared" si="1"/>
        <v>4</v>
      </c>
      <c r="T78" s="2"/>
      <c r="U78" s="2"/>
    </row>
    <row r="79" spans="1:21" ht="19.5" thickBot="1" x14ac:dyDescent="0.3">
      <c r="A79" s="240" t="s">
        <v>152</v>
      </c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"/>
      <c r="U79" s="2"/>
    </row>
    <row r="81" spans="18:18" x14ac:dyDescent="0.25">
      <c r="R81" s="72" t="s">
        <v>153</v>
      </c>
    </row>
  </sheetData>
  <mergeCells count="39">
    <mergeCell ref="D39:D40"/>
    <mergeCell ref="C39:C40"/>
    <mergeCell ref="C37:C38"/>
    <mergeCell ref="D37:D38"/>
    <mergeCell ref="A2:S2"/>
    <mergeCell ref="A4:S4"/>
    <mergeCell ref="A5:S5"/>
    <mergeCell ref="A7:S7"/>
    <mergeCell ref="D8:D10"/>
    <mergeCell ref="C8:C10"/>
    <mergeCell ref="B8:B10"/>
    <mergeCell ref="A8:A10"/>
    <mergeCell ref="A3:S3"/>
    <mergeCell ref="A11:A16"/>
    <mergeCell ref="B11:B16"/>
    <mergeCell ref="A17:A20"/>
    <mergeCell ref="B17:B20"/>
    <mergeCell ref="D11:D12"/>
    <mergeCell ref="D13:D14"/>
    <mergeCell ref="C13:C14"/>
    <mergeCell ref="C11:C12"/>
    <mergeCell ref="D15:D16"/>
    <mergeCell ref="C15:C16"/>
    <mergeCell ref="A79:S79"/>
    <mergeCell ref="A21:A30"/>
    <mergeCell ref="D25:D26"/>
    <mergeCell ref="C25:C26"/>
    <mergeCell ref="B21:B30"/>
    <mergeCell ref="A31:A35"/>
    <mergeCell ref="B31:B35"/>
    <mergeCell ref="D41:D78"/>
    <mergeCell ref="C41:C78"/>
    <mergeCell ref="B41:B78"/>
    <mergeCell ref="E41:E49"/>
    <mergeCell ref="E50:E57"/>
    <mergeCell ref="E58:E60"/>
    <mergeCell ref="A41:A78"/>
    <mergeCell ref="A36:A40"/>
    <mergeCell ref="B36:B40"/>
  </mergeCells>
  <printOptions horizontalCentered="1" verticalCentered="1"/>
  <pageMargins left="0.51181102362204722" right="0.51181102362204722" top="0.55118110236220474" bottom="0.55118110236220474" header="0.11811023622047245" footer="0.11811023622047245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opLeftCell="A46" workbookViewId="0">
      <selection activeCell="I18" sqref="I18:K20"/>
    </sheetView>
  </sheetViews>
  <sheetFormatPr baseColWidth="10" defaultColWidth="11.42578125" defaultRowHeight="15" x14ac:dyDescent="0.25"/>
  <cols>
    <col min="1" max="1" width="11.42578125" style="2"/>
    <col min="2" max="2" width="35.7109375" style="2" customWidth="1"/>
    <col min="3" max="6" width="11.7109375" style="2" customWidth="1"/>
    <col min="7" max="7" width="11.42578125" style="2"/>
    <col min="8" max="8" width="25.28515625" style="2" customWidth="1"/>
    <col min="9" max="16384" width="11.42578125" style="2"/>
  </cols>
  <sheetData>
    <row r="1" spans="2:11" ht="29.25" customHeight="1" x14ac:dyDescent="0.25">
      <c r="C1" s="282" t="s">
        <v>154</v>
      </c>
      <c r="D1" s="282"/>
      <c r="E1" s="282"/>
      <c r="F1" s="282"/>
    </row>
    <row r="2" spans="2:11" x14ac:dyDescent="0.25">
      <c r="F2" s="23" t="s">
        <v>155</v>
      </c>
    </row>
    <row r="3" spans="2:11" ht="18.75" x14ac:dyDescent="0.3">
      <c r="F3" s="24" t="s">
        <v>156</v>
      </c>
    </row>
    <row r="4" spans="2:11" ht="7.5" customHeight="1" x14ac:dyDescent="0.25"/>
    <row r="5" spans="2:11" ht="16.5" thickBot="1" x14ac:dyDescent="0.3">
      <c r="B5" s="283" t="s">
        <v>157</v>
      </c>
      <c r="C5" s="283"/>
      <c r="D5" s="283"/>
      <c r="E5" s="283"/>
      <c r="F5" s="283"/>
      <c r="H5" s="284"/>
      <c r="I5" s="284"/>
      <c r="J5" s="284"/>
      <c r="K5" s="284"/>
    </row>
    <row r="6" spans="2:11" ht="15.75" thickBot="1" x14ac:dyDescent="0.3">
      <c r="B6" s="285" t="s">
        <v>158</v>
      </c>
      <c r="C6" s="287">
        <v>2015</v>
      </c>
      <c r="D6" s="288"/>
      <c r="E6" s="288"/>
      <c r="F6" s="285" t="s">
        <v>21</v>
      </c>
      <c r="H6" s="239"/>
      <c r="I6" s="239"/>
      <c r="J6" s="239"/>
      <c r="K6" s="239"/>
    </row>
    <row r="7" spans="2:11" ht="15.75" thickBot="1" x14ac:dyDescent="0.3">
      <c r="B7" s="286"/>
      <c r="C7" s="117" t="s">
        <v>9</v>
      </c>
      <c r="D7" s="118" t="s">
        <v>10</v>
      </c>
      <c r="E7" s="119" t="s">
        <v>11</v>
      </c>
      <c r="F7" s="286"/>
      <c r="H7" s="25"/>
      <c r="I7" s="26" t="s">
        <v>9</v>
      </c>
      <c r="J7" s="26" t="s">
        <v>10</v>
      </c>
      <c r="K7" s="26" t="s">
        <v>11</v>
      </c>
    </row>
    <row r="8" spans="2:11" ht="27" customHeight="1" x14ac:dyDescent="0.25">
      <c r="B8" s="18" t="s">
        <v>159</v>
      </c>
      <c r="C8" s="38"/>
      <c r="D8" s="39"/>
      <c r="E8" s="39"/>
      <c r="F8" s="150">
        <f t="shared" ref="F8:F15" si="0">SUM(C8:E8)</f>
        <v>0</v>
      </c>
      <c r="H8" s="114" t="s">
        <v>160</v>
      </c>
      <c r="I8" s="36"/>
      <c r="J8" s="36"/>
      <c r="K8" s="36"/>
    </row>
    <row r="9" spans="2:11" ht="27" customHeight="1" x14ac:dyDescent="0.25">
      <c r="B9" s="19" t="s">
        <v>148</v>
      </c>
      <c r="C9" s="35"/>
      <c r="D9" s="36"/>
      <c r="E9" s="36"/>
      <c r="F9" s="166">
        <f t="shared" si="0"/>
        <v>0</v>
      </c>
      <c r="H9" s="115" t="s">
        <v>161</v>
      </c>
      <c r="I9" s="36"/>
      <c r="J9" s="36"/>
      <c r="K9" s="36"/>
    </row>
    <row r="10" spans="2:11" ht="27" customHeight="1" x14ac:dyDescent="0.25">
      <c r="B10" s="20" t="s">
        <v>149</v>
      </c>
      <c r="C10" s="35"/>
      <c r="D10" s="36"/>
      <c r="E10" s="36"/>
      <c r="F10" s="166">
        <f t="shared" si="0"/>
        <v>0</v>
      </c>
      <c r="H10" s="116" t="s">
        <v>162</v>
      </c>
      <c r="I10" s="36"/>
      <c r="J10" s="36"/>
      <c r="K10" s="36"/>
    </row>
    <row r="11" spans="2:11" ht="27" customHeight="1" x14ac:dyDescent="0.25">
      <c r="B11" s="19" t="s">
        <v>163</v>
      </c>
      <c r="C11" s="121"/>
      <c r="D11" s="36"/>
      <c r="E11" s="36"/>
      <c r="F11" s="166">
        <f t="shared" si="0"/>
        <v>0</v>
      </c>
      <c r="H11" s="30"/>
      <c r="I11" s="126"/>
      <c r="J11" s="126"/>
      <c r="K11" s="126"/>
    </row>
    <row r="12" spans="2:11" ht="27" customHeight="1" x14ac:dyDescent="0.25">
      <c r="B12" s="19" t="s">
        <v>164</v>
      </c>
      <c r="C12" s="121"/>
      <c r="D12" s="36"/>
      <c r="E12" s="36"/>
      <c r="F12" s="166">
        <f t="shared" si="0"/>
        <v>0</v>
      </c>
      <c r="H12" s="30"/>
      <c r="I12" s="126"/>
      <c r="J12" s="126"/>
      <c r="K12" s="126"/>
    </row>
    <row r="13" spans="2:11" ht="27" customHeight="1" x14ac:dyDescent="0.25">
      <c r="B13" s="19" t="s">
        <v>165</v>
      </c>
      <c r="C13" s="121"/>
      <c r="D13" s="36"/>
      <c r="E13" s="36"/>
      <c r="F13" s="166">
        <f t="shared" si="0"/>
        <v>0</v>
      </c>
      <c r="H13" s="25"/>
      <c r="I13" s="26" t="s">
        <v>9</v>
      </c>
      <c r="J13" s="26" t="s">
        <v>10</v>
      </c>
      <c r="K13" s="26" t="s">
        <v>11</v>
      </c>
    </row>
    <row r="14" spans="2:11" ht="27" customHeight="1" x14ac:dyDescent="0.25">
      <c r="B14" s="19" t="s">
        <v>166</v>
      </c>
      <c r="C14" s="121"/>
      <c r="D14" s="36"/>
      <c r="E14" s="36"/>
      <c r="F14" s="166">
        <f t="shared" si="0"/>
        <v>0</v>
      </c>
      <c r="H14" s="25" t="s">
        <v>166</v>
      </c>
      <c r="I14" s="127"/>
      <c r="J14" s="127"/>
      <c r="K14" s="127"/>
    </row>
    <row r="15" spans="2:11" ht="27" customHeight="1" thickBot="1" x14ac:dyDescent="0.3">
      <c r="B15" s="125" t="s">
        <v>124</v>
      </c>
      <c r="C15" s="124"/>
      <c r="D15" s="36"/>
      <c r="E15" s="36"/>
      <c r="F15" s="151">
        <f t="shared" si="0"/>
        <v>0</v>
      </c>
      <c r="H15" s="115" t="s">
        <v>124</v>
      </c>
      <c r="I15" s="128"/>
      <c r="J15" s="128"/>
      <c r="K15" s="128"/>
    </row>
    <row r="16" spans="2:11" ht="27" customHeight="1" thickBot="1" x14ac:dyDescent="0.3">
      <c r="B16" s="279" t="s">
        <v>167</v>
      </c>
      <c r="C16" s="280"/>
      <c r="D16" s="280"/>
      <c r="E16" s="280"/>
      <c r="F16" s="281"/>
      <c r="H16" s="27"/>
      <c r="I16" s="28"/>
      <c r="J16" s="28"/>
      <c r="K16" s="28"/>
    </row>
    <row r="17" spans="2:11" x14ac:dyDescent="0.25">
      <c r="B17" s="27"/>
      <c r="C17" s="28"/>
      <c r="D17" s="28"/>
      <c r="E17" s="28"/>
      <c r="F17" s="29"/>
      <c r="H17" s="122"/>
      <c r="I17" s="123" t="s">
        <v>9</v>
      </c>
      <c r="J17" s="123" t="s">
        <v>10</v>
      </c>
      <c r="K17" s="123" t="s">
        <v>11</v>
      </c>
    </row>
    <row r="18" spans="2:11" ht="24.75" customHeight="1" x14ac:dyDescent="0.25">
      <c r="B18" s="30"/>
      <c r="C18" s="30"/>
      <c r="D18" s="30"/>
      <c r="E18" s="30"/>
      <c r="F18" s="30"/>
      <c r="H18" s="25" t="s">
        <v>168</v>
      </c>
      <c r="I18" s="127"/>
      <c r="J18" s="127"/>
      <c r="K18" s="127"/>
    </row>
    <row r="19" spans="2:11" x14ac:dyDescent="0.25">
      <c r="B19" s="27"/>
      <c r="C19" s="28"/>
      <c r="D19" s="28"/>
      <c r="E19" s="28"/>
      <c r="F19" s="30"/>
      <c r="H19" s="25" t="s">
        <v>169</v>
      </c>
      <c r="I19" s="127"/>
      <c r="J19" s="127"/>
      <c r="K19" s="127"/>
    </row>
    <row r="20" spans="2:11" x14ac:dyDescent="0.25">
      <c r="B20" s="32"/>
      <c r="C20" s="28"/>
      <c r="D20" s="28"/>
      <c r="E20" s="28"/>
      <c r="F20" s="30"/>
      <c r="H20" s="25" t="s">
        <v>170</v>
      </c>
      <c r="I20" s="127"/>
      <c r="J20" s="127"/>
      <c r="K20" s="127"/>
    </row>
    <row r="21" spans="2:11" x14ac:dyDescent="0.25">
      <c r="B21" s="32"/>
      <c r="C21" s="28"/>
      <c r="D21" s="28"/>
      <c r="E21" s="28"/>
      <c r="F21" s="30"/>
    </row>
    <row r="22" spans="2:11" x14ac:dyDescent="0.25">
      <c r="B22" s="32"/>
      <c r="C22" s="28"/>
      <c r="D22" s="28"/>
      <c r="E22" s="28"/>
      <c r="F22" s="30"/>
    </row>
    <row r="23" spans="2:11" x14ac:dyDescent="0.25">
      <c r="B23" s="32"/>
      <c r="C23" s="28"/>
      <c r="D23" s="28"/>
      <c r="E23" s="28"/>
      <c r="F23" s="30"/>
    </row>
    <row r="24" spans="2:11" x14ac:dyDescent="0.25">
      <c r="B24" s="32"/>
      <c r="C24" s="28"/>
      <c r="D24" s="28"/>
      <c r="E24" s="28"/>
      <c r="F24" s="30"/>
    </row>
    <row r="25" spans="2:11" x14ac:dyDescent="0.25">
      <c r="B25" s="32"/>
      <c r="C25" s="28"/>
      <c r="D25" s="28"/>
      <c r="E25" s="28"/>
      <c r="F25" s="30"/>
    </row>
    <row r="26" spans="2:11" x14ac:dyDescent="0.25">
      <c r="B26" s="32"/>
      <c r="C26" s="28"/>
      <c r="D26" s="28"/>
      <c r="E26" s="28"/>
      <c r="F26" s="30"/>
    </row>
    <row r="27" spans="2:11" x14ac:dyDescent="0.25">
      <c r="B27" s="32"/>
      <c r="C27" s="28"/>
      <c r="D27" s="28"/>
      <c r="E27" s="28"/>
      <c r="F27" s="30"/>
    </row>
    <row r="28" spans="2:11" x14ac:dyDescent="0.25">
      <c r="B28" s="32"/>
      <c r="C28" s="28"/>
      <c r="D28" s="28"/>
      <c r="E28" s="28"/>
      <c r="F28" s="30"/>
    </row>
    <row r="29" spans="2:11" x14ac:dyDescent="0.25">
      <c r="B29" s="27"/>
      <c r="C29" s="28"/>
      <c r="D29" s="28"/>
      <c r="E29" s="28"/>
      <c r="F29" s="30"/>
    </row>
    <row r="30" spans="2:11" x14ac:dyDescent="0.25">
      <c r="B30" s="27"/>
      <c r="C30" s="28"/>
      <c r="D30" s="28"/>
      <c r="E30" s="28"/>
      <c r="F30" s="30"/>
    </row>
    <row r="31" spans="2:11" x14ac:dyDescent="0.25">
      <c r="B31" s="31"/>
    </row>
  </sheetData>
  <mergeCells count="7">
    <mergeCell ref="B16:F16"/>
    <mergeCell ref="C1:F1"/>
    <mergeCell ref="B5:F5"/>
    <mergeCell ref="H5:K5"/>
    <mergeCell ref="B6:B7"/>
    <mergeCell ref="C6:E6"/>
    <mergeCell ref="F6:F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workbookViewId="0">
      <selection activeCell="B8" sqref="B8:D16"/>
    </sheetView>
  </sheetViews>
  <sheetFormatPr baseColWidth="10" defaultColWidth="11.42578125" defaultRowHeight="15" x14ac:dyDescent="0.25"/>
  <cols>
    <col min="1" max="1" width="4.7109375" style="2" customWidth="1"/>
    <col min="2" max="2" width="35.7109375" style="2" customWidth="1"/>
    <col min="3" max="4" width="19.140625" style="2" customWidth="1"/>
    <col min="5" max="5" width="11.7109375" style="2" customWidth="1"/>
    <col min="6" max="6" width="11.42578125" style="2"/>
    <col min="7" max="7" width="25.28515625" style="2" customWidth="1"/>
    <col min="8" max="8" width="16.5703125" style="2" customWidth="1"/>
    <col min="9" max="9" width="15.85546875" style="2" customWidth="1"/>
    <col min="10" max="16384" width="11.42578125" style="2"/>
  </cols>
  <sheetData>
    <row r="1" spans="2:9" ht="25.5" customHeight="1" x14ac:dyDescent="0.25">
      <c r="C1" s="282" t="s">
        <v>154</v>
      </c>
      <c r="D1" s="282"/>
      <c r="E1" s="282"/>
    </row>
    <row r="2" spans="2:9" x14ac:dyDescent="0.25">
      <c r="E2" s="23" t="s">
        <v>155</v>
      </c>
    </row>
    <row r="3" spans="2:9" ht="18.75" x14ac:dyDescent="0.3">
      <c r="E3" s="24" t="s">
        <v>156</v>
      </c>
    </row>
    <row r="4" spans="2:9" ht="7.5" customHeight="1" x14ac:dyDescent="0.25"/>
    <row r="5" spans="2:9" ht="16.5" thickBot="1" x14ac:dyDescent="0.3">
      <c r="B5" s="283" t="s">
        <v>115</v>
      </c>
      <c r="C5" s="283"/>
      <c r="D5" s="283"/>
      <c r="E5" s="283"/>
      <c r="F5" s="131"/>
      <c r="G5" s="284"/>
      <c r="H5" s="284"/>
      <c r="I5" s="284"/>
    </row>
    <row r="6" spans="2:9" ht="15.75" thickBot="1" x14ac:dyDescent="0.3">
      <c r="B6" s="285" t="s">
        <v>158</v>
      </c>
      <c r="C6" s="287">
        <v>2015</v>
      </c>
      <c r="D6" s="288"/>
      <c r="E6" s="285" t="s">
        <v>21</v>
      </c>
      <c r="G6" s="239"/>
      <c r="H6" s="239"/>
      <c r="I6" s="239"/>
    </row>
    <row r="7" spans="2:9" ht="15.75" thickBot="1" x14ac:dyDescent="0.3">
      <c r="B7" s="286"/>
      <c r="C7" s="117" t="s">
        <v>171</v>
      </c>
      <c r="D7" s="118" t="s">
        <v>172</v>
      </c>
      <c r="E7" s="286"/>
      <c r="G7" s="25"/>
      <c r="H7" s="117" t="s">
        <v>171</v>
      </c>
      <c r="I7" s="118" t="s">
        <v>172</v>
      </c>
    </row>
    <row r="8" spans="2:9" ht="27" customHeight="1" x14ac:dyDescent="0.25">
      <c r="B8" s="19" t="s">
        <v>148</v>
      </c>
      <c r="C8" s="34">
        <v>333</v>
      </c>
      <c r="D8" s="34">
        <v>550</v>
      </c>
      <c r="E8" s="166">
        <f t="shared" ref="E8:E16" si="0">SUM(C8:D8)</f>
        <v>883</v>
      </c>
      <c r="G8" s="115" t="s">
        <v>161</v>
      </c>
      <c r="H8" s="34">
        <v>333</v>
      </c>
      <c r="I8" s="34">
        <v>550</v>
      </c>
    </row>
    <row r="9" spans="2:9" ht="27" customHeight="1" x14ac:dyDescent="0.25">
      <c r="B9" s="20" t="s">
        <v>149</v>
      </c>
      <c r="C9" s="34">
        <v>32</v>
      </c>
      <c r="D9" s="34">
        <v>51</v>
      </c>
      <c r="E9" s="166">
        <f t="shared" si="0"/>
        <v>83</v>
      </c>
      <c r="G9" s="116" t="s">
        <v>162</v>
      </c>
      <c r="H9" s="34">
        <v>32</v>
      </c>
      <c r="I9" s="34">
        <v>51</v>
      </c>
    </row>
    <row r="10" spans="2:9" ht="27" customHeight="1" x14ac:dyDescent="0.25">
      <c r="B10" s="19" t="s">
        <v>163</v>
      </c>
      <c r="C10" s="35">
        <v>333</v>
      </c>
      <c r="D10" s="36">
        <v>550</v>
      </c>
      <c r="E10" s="166">
        <f t="shared" si="0"/>
        <v>883</v>
      </c>
      <c r="G10" s="30"/>
      <c r="H10" s="126"/>
      <c r="I10" s="126"/>
    </row>
    <row r="11" spans="2:9" ht="27" customHeight="1" thickBot="1" x14ac:dyDescent="0.3">
      <c r="B11" s="19" t="s">
        <v>164</v>
      </c>
      <c r="C11" s="121">
        <v>320</v>
      </c>
      <c r="D11" s="36">
        <v>328</v>
      </c>
      <c r="E11" s="166">
        <f t="shared" si="0"/>
        <v>648</v>
      </c>
      <c r="G11" s="30" t="s">
        <v>173</v>
      </c>
      <c r="H11" s="126"/>
      <c r="I11" s="126"/>
    </row>
    <row r="12" spans="2:9" ht="27" customHeight="1" thickBot="1" x14ac:dyDescent="0.3">
      <c r="B12" s="19" t="s">
        <v>165</v>
      </c>
      <c r="C12" s="121">
        <v>331</v>
      </c>
      <c r="D12" s="36">
        <v>546</v>
      </c>
      <c r="E12" s="166">
        <f t="shared" si="0"/>
        <v>877</v>
      </c>
      <c r="G12" s="25"/>
      <c r="H12" s="117" t="s">
        <v>171</v>
      </c>
      <c r="I12" s="118" t="s">
        <v>172</v>
      </c>
    </row>
    <row r="13" spans="2:9" ht="27" customHeight="1" x14ac:dyDescent="0.25">
      <c r="B13" s="19" t="s">
        <v>121</v>
      </c>
      <c r="C13" s="121">
        <v>12</v>
      </c>
      <c r="D13" s="36">
        <v>21</v>
      </c>
      <c r="E13" s="166">
        <f t="shared" si="0"/>
        <v>33</v>
      </c>
      <c r="G13" s="19" t="s">
        <v>174</v>
      </c>
      <c r="H13" s="121">
        <v>12</v>
      </c>
      <c r="I13" s="36">
        <v>21</v>
      </c>
    </row>
    <row r="14" spans="2:9" ht="27" customHeight="1" x14ac:dyDescent="0.25">
      <c r="B14" s="19" t="s">
        <v>175</v>
      </c>
      <c r="C14" s="121">
        <v>13</v>
      </c>
      <c r="D14" s="36">
        <v>21</v>
      </c>
      <c r="E14" s="166">
        <f t="shared" si="0"/>
        <v>34</v>
      </c>
      <c r="G14" s="19" t="s">
        <v>176</v>
      </c>
      <c r="H14" s="121">
        <v>13</v>
      </c>
      <c r="I14" s="36">
        <v>21</v>
      </c>
    </row>
    <row r="15" spans="2:9" ht="27" customHeight="1" x14ac:dyDescent="0.25">
      <c r="B15" s="19" t="s">
        <v>166</v>
      </c>
      <c r="C15" s="121">
        <v>36</v>
      </c>
      <c r="D15" s="36">
        <v>37</v>
      </c>
      <c r="E15" s="166">
        <f t="shared" si="0"/>
        <v>73</v>
      </c>
      <c r="G15" s="25" t="s">
        <v>177</v>
      </c>
      <c r="H15" s="121">
        <v>36</v>
      </c>
      <c r="I15" s="36">
        <v>37</v>
      </c>
    </row>
    <row r="16" spans="2:9" ht="27" customHeight="1" thickBot="1" x14ac:dyDescent="0.3">
      <c r="B16" s="125" t="s">
        <v>124</v>
      </c>
      <c r="C16" s="121">
        <v>40</v>
      </c>
      <c r="D16" s="36">
        <v>44</v>
      </c>
      <c r="E16" s="166">
        <f t="shared" si="0"/>
        <v>84</v>
      </c>
      <c r="G16" s="115" t="s">
        <v>178</v>
      </c>
      <c r="H16" s="121">
        <v>40</v>
      </c>
      <c r="I16" s="36">
        <v>44</v>
      </c>
    </row>
    <row r="17" spans="2:9" ht="27" customHeight="1" thickBot="1" x14ac:dyDescent="0.3">
      <c r="B17" s="279" t="s">
        <v>167</v>
      </c>
      <c r="C17" s="280"/>
      <c r="D17" s="280"/>
      <c r="E17" s="281"/>
      <c r="G17" s="27"/>
      <c r="H17" s="28"/>
      <c r="I17" s="28"/>
    </row>
    <row r="18" spans="2:9" ht="27" customHeight="1" thickBot="1" x14ac:dyDescent="0.3">
      <c r="B18" s="27"/>
      <c r="C18" s="28"/>
      <c r="D18" s="28"/>
      <c r="E18" s="29"/>
      <c r="G18" s="122"/>
      <c r="H18" s="117" t="s">
        <v>171</v>
      </c>
      <c r="I18" s="118" t="s">
        <v>172</v>
      </c>
    </row>
    <row r="19" spans="2:9" ht="24.75" customHeight="1" x14ac:dyDescent="0.25">
      <c r="B19" s="30"/>
      <c r="C19" s="30"/>
      <c r="D19" s="30"/>
      <c r="E19" s="30"/>
      <c r="G19" s="25" t="s">
        <v>168</v>
      </c>
      <c r="H19" s="35">
        <v>333</v>
      </c>
      <c r="I19" s="36">
        <v>550</v>
      </c>
    </row>
    <row r="20" spans="2:9" x14ac:dyDescent="0.25">
      <c r="B20" s="27"/>
      <c r="C20" s="28"/>
      <c r="D20" s="28"/>
      <c r="E20" s="30"/>
      <c r="G20" s="25" t="s">
        <v>169</v>
      </c>
      <c r="H20" s="121">
        <v>320</v>
      </c>
      <c r="I20" s="36">
        <v>328</v>
      </c>
    </row>
    <row r="21" spans="2:9" x14ac:dyDescent="0.25">
      <c r="B21" s="32"/>
      <c r="C21" s="28"/>
      <c r="D21" s="28"/>
      <c r="E21" s="30"/>
      <c r="G21" s="25" t="s">
        <v>170</v>
      </c>
      <c r="H21" s="121">
        <v>331</v>
      </c>
      <c r="I21" s="36">
        <v>546</v>
      </c>
    </row>
    <row r="22" spans="2:9" x14ac:dyDescent="0.25">
      <c r="B22" s="32"/>
      <c r="C22" s="28"/>
      <c r="D22" s="28"/>
      <c r="E22" s="30"/>
    </row>
    <row r="23" spans="2:9" x14ac:dyDescent="0.25">
      <c r="B23" s="32"/>
      <c r="C23" s="28"/>
      <c r="D23" s="28"/>
      <c r="E23" s="30"/>
    </row>
    <row r="24" spans="2:9" x14ac:dyDescent="0.25">
      <c r="B24" s="32"/>
      <c r="C24" s="28"/>
      <c r="D24" s="28"/>
      <c r="E24" s="30"/>
    </row>
    <row r="25" spans="2:9" x14ac:dyDescent="0.25">
      <c r="B25" s="32"/>
      <c r="C25" s="28"/>
      <c r="D25" s="28"/>
      <c r="E25" s="30"/>
    </row>
    <row r="26" spans="2:9" x14ac:dyDescent="0.25">
      <c r="B26" s="32"/>
      <c r="C26" s="28"/>
      <c r="D26" s="28"/>
      <c r="E26" s="30"/>
    </row>
    <row r="27" spans="2:9" x14ac:dyDescent="0.25">
      <c r="B27" s="32"/>
      <c r="C27" s="28"/>
      <c r="D27" s="28"/>
      <c r="E27" s="30"/>
    </row>
    <row r="28" spans="2:9" x14ac:dyDescent="0.25">
      <c r="B28" s="32"/>
      <c r="C28" s="28"/>
      <c r="D28" s="28"/>
      <c r="E28" s="30"/>
    </row>
    <row r="29" spans="2:9" x14ac:dyDescent="0.25">
      <c r="B29" s="27"/>
      <c r="C29" s="28"/>
      <c r="D29" s="28"/>
      <c r="E29" s="30"/>
    </row>
    <row r="30" spans="2:9" x14ac:dyDescent="0.25">
      <c r="B30" s="31"/>
    </row>
    <row r="53" spans="2:9" ht="16.5" thickBot="1" x14ac:dyDescent="0.3">
      <c r="B53" s="283" t="s">
        <v>125</v>
      </c>
      <c r="C53" s="283"/>
      <c r="D53" s="283"/>
      <c r="E53" s="283"/>
    </row>
    <row r="54" spans="2:9" ht="15.75" thickBot="1" x14ac:dyDescent="0.3">
      <c r="B54" s="285" t="s">
        <v>158</v>
      </c>
      <c r="C54" s="287">
        <v>2015</v>
      </c>
      <c r="D54" s="288"/>
      <c r="E54" s="285" t="s">
        <v>21</v>
      </c>
    </row>
    <row r="55" spans="2:9" ht="15.75" thickBot="1" x14ac:dyDescent="0.3">
      <c r="B55" s="286"/>
      <c r="C55" s="117" t="s">
        <v>171</v>
      </c>
      <c r="D55" s="118" t="s">
        <v>172</v>
      </c>
      <c r="E55" s="286"/>
      <c r="H55" s="117" t="s">
        <v>171</v>
      </c>
      <c r="I55" s="118" t="s">
        <v>172</v>
      </c>
    </row>
    <row r="56" spans="2:9" x14ac:dyDescent="0.25">
      <c r="B56" s="19" t="s">
        <v>148</v>
      </c>
      <c r="C56" s="34">
        <v>1243</v>
      </c>
      <c r="D56" s="34">
        <v>1920</v>
      </c>
      <c r="E56" s="166">
        <f t="shared" ref="E56:E64" si="1">SUM(C56:D56)</f>
        <v>3163</v>
      </c>
      <c r="G56" s="19" t="s">
        <v>163</v>
      </c>
      <c r="H56" s="35">
        <v>1243</v>
      </c>
      <c r="I56" s="36">
        <v>2171</v>
      </c>
    </row>
    <row r="57" spans="2:9" x14ac:dyDescent="0.25">
      <c r="B57" s="20" t="s">
        <v>149</v>
      </c>
      <c r="C57" s="34">
        <v>32</v>
      </c>
      <c r="D57" s="34">
        <v>51</v>
      </c>
      <c r="E57" s="166">
        <f t="shared" si="1"/>
        <v>83</v>
      </c>
      <c r="G57" s="19" t="s">
        <v>164</v>
      </c>
      <c r="H57" s="121">
        <v>1205</v>
      </c>
      <c r="I57" s="36">
        <v>2152</v>
      </c>
    </row>
    <row r="58" spans="2:9" x14ac:dyDescent="0.25">
      <c r="B58" s="19" t="s">
        <v>163</v>
      </c>
      <c r="C58" s="35">
        <v>1243</v>
      </c>
      <c r="D58" s="36">
        <v>2171</v>
      </c>
      <c r="E58" s="166">
        <f t="shared" si="1"/>
        <v>3414</v>
      </c>
      <c r="G58" s="19" t="s">
        <v>165</v>
      </c>
      <c r="H58" s="121">
        <v>1246</v>
      </c>
      <c r="I58" s="36">
        <v>2178</v>
      </c>
    </row>
    <row r="59" spans="2:9" ht="15.75" thickBot="1" x14ac:dyDescent="0.3">
      <c r="B59" s="19" t="s">
        <v>164</v>
      </c>
      <c r="C59" s="121">
        <v>1205</v>
      </c>
      <c r="D59" s="36">
        <v>2152</v>
      </c>
      <c r="E59" s="166">
        <f t="shared" si="1"/>
        <v>3357</v>
      </c>
    </row>
    <row r="60" spans="2:9" ht="15.75" thickBot="1" x14ac:dyDescent="0.3">
      <c r="B60" s="19" t="s">
        <v>165</v>
      </c>
      <c r="C60" s="121">
        <v>1246</v>
      </c>
      <c r="D60" s="36">
        <v>2178</v>
      </c>
      <c r="E60" s="166">
        <f t="shared" si="1"/>
        <v>3424</v>
      </c>
      <c r="H60" s="117" t="s">
        <v>171</v>
      </c>
      <c r="I60" s="118" t="s">
        <v>172</v>
      </c>
    </row>
    <row r="61" spans="2:9" x14ac:dyDescent="0.25">
      <c r="B61" s="19" t="s">
        <v>121</v>
      </c>
      <c r="C61" s="121">
        <v>31</v>
      </c>
      <c r="D61" s="36">
        <v>46</v>
      </c>
      <c r="E61" s="166">
        <f t="shared" si="1"/>
        <v>77</v>
      </c>
      <c r="G61" s="19" t="s">
        <v>174</v>
      </c>
      <c r="H61" s="121">
        <v>31</v>
      </c>
      <c r="I61" s="36">
        <v>46</v>
      </c>
    </row>
    <row r="62" spans="2:9" x14ac:dyDescent="0.25">
      <c r="B62" s="19" t="s">
        <v>175</v>
      </c>
      <c r="C62" s="121">
        <v>30</v>
      </c>
      <c r="D62" s="36">
        <v>34</v>
      </c>
      <c r="E62" s="166">
        <f t="shared" si="1"/>
        <v>64</v>
      </c>
      <c r="G62" s="19" t="s">
        <v>176</v>
      </c>
      <c r="H62" s="121">
        <v>30</v>
      </c>
      <c r="I62" s="36">
        <v>34</v>
      </c>
    </row>
    <row r="63" spans="2:9" x14ac:dyDescent="0.25">
      <c r="B63" s="19" t="s">
        <v>166</v>
      </c>
      <c r="C63" s="121">
        <v>132</v>
      </c>
      <c r="D63" s="36">
        <v>202</v>
      </c>
      <c r="E63" s="166">
        <f t="shared" si="1"/>
        <v>334</v>
      </c>
      <c r="G63" s="19" t="s">
        <v>177</v>
      </c>
      <c r="H63" s="121">
        <v>132</v>
      </c>
      <c r="I63" s="36">
        <v>202</v>
      </c>
    </row>
    <row r="64" spans="2:9" ht="15.75" thickBot="1" x14ac:dyDescent="0.3">
      <c r="B64" s="125" t="s">
        <v>124</v>
      </c>
      <c r="C64" s="121">
        <v>327</v>
      </c>
      <c r="D64" s="36">
        <v>408</v>
      </c>
      <c r="E64" s="166">
        <f t="shared" si="1"/>
        <v>735</v>
      </c>
      <c r="G64" s="125" t="s">
        <v>178</v>
      </c>
      <c r="H64" s="121">
        <v>327</v>
      </c>
      <c r="I64" s="36">
        <v>408</v>
      </c>
    </row>
    <row r="65" spans="2:5" ht="15.75" thickBot="1" x14ac:dyDescent="0.3">
      <c r="B65" s="279" t="s">
        <v>167</v>
      </c>
      <c r="C65" s="280"/>
      <c r="D65" s="280"/>
      <c r="E65" s="281"/>
    </row>
  </sheetData>
  <mergeCells count="12">
    <mergeCell ref="B65:E65"/>
    <mergeCell ref="C1:E1"/>
    <mergeCell ref="B5:E5"/>
    <mergeCell ref="G5:I5"/>
    <mergeCell ref="B6:B7"/>
    <mergeCell ref="C6:D6"/>
    <mergeCell ref="E6:E7"/>
    <mergeCell ref="B17:E17"/>
    <mergeCell ref="B53:E53"/>
    <mergeCell ref="B54:B55"/>
    <mergeCell ref="C54:D54"/>
    <mergeCell ref="E54:E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zoomScale="90" zoomScaleNormal="90" workbookViewId="0">
      <selection activeCell="B5" sqref="B5:F5"/>
    </sheetView>
  </sheetViews>
  <sheetFormatPr baseColWidth="10" defaultColWidth="11.42578125" defaultRowHeight="15" x14ac:dyDescent="0.25"/>
  <cols>
    <col min="1" max="1" width="11.42578125" style="2"/>
    <col min="2" max="2" width="35.7109375" style="2" customWidth="1"/>
    <col min="3" max="6" width="11.7109375" style="2" customWidth="1"/>
    <col min="7" max="7" width="11.42578125" style="2"/>
    <col min="8" max="8" width="25.28515625" style="2" customWidth="1"/>
    <col min="9" max="16384" width="11.42578125" style="2"/>
  </cols>
  <sheetData>
    <row r="1" spans="2:11" ht="29.25" customHeight="1" x14ac:dyDescent="0.25">
      <c r="C1" s="282" t="s">
        <v>154</v>
      </c>
      <c r="D1" s="282"/>
      <c r="E1" s="282"/>
      <c r="F1" s="282"/>
    </row>
    <row r="2" spans="2:11" x14ac:dyDescent="0.25">
      <c r="F2" s="23" t="s">
        <v>155</v>
      </c>
    </row>
    <row r="3" spans="2:11" ht="18.75" x14ac:dyDescent="0.3">
      <c r="F3" s="24" t="s">
        <v>156</v>
      </c>
    </row>
    <row r="4" spans="2:11" ht="7.5" customHeight="1" x14ac:dyDescent="0.25"/>
    <row r="5" spans="2:11" ht="16.5" thickBot="1" x14ac:dyDescent="0.3">
      <c r="B5" s="283" t="s">
        <v>157</v>
      </c>
      <c r="C5" s="283"/>
      <c r="D5" s="283"/>
      <c r="E5" s="283"/>
      <c r="F5" s="283"/>
      <c r="H5" s="284"/>
      <c r="I5" s="284"/>
      <c r="J5" s="284"/>
      <c r="K5" s="284"/>
    </row>
    <row r="6" spans="2:11" ht="15.75" thickBot="1" x14ac:dyDescent="0.3">
      <c r="B6" s="285" t="s">
        <v>158</v>
      </c>
      <c r="C6" s="287">
        <v>2014</v>
      </c>
      <c r="D6" s="288"/>
      <c r="E6" s="288"/>
      <c r="F6" s="285" t="s">
        <v>21</v>
      </c>
      <c r="H6" s="239"/>
      <c r="I6" s="239"/>
      <c r="J6" s="239"/>
      <c r="K6" s="239"/>
    </row>
    <row r="7" spans="2:11" ht="15.75" thickBot="1" x14ac:dyDescent="0.3">
      <c r="B7" s="292"/>
      <c r="C7" s="209" t="s">
        <v>171</v>
      </c>
      <c r="D7" s="210" t="s">
        <v>172</v>
      </c>
      <c r="E7" s="211" t="s">
        <v>179</v>
      </c>
      <c r="F7" s="292"/>
      <c r="H7" s="25"/>
      <c r="I7" s="117" t="s">
        <v>171</v>
      </c>
      <c r="J7" s="118" t="s">
        <v>172</v>
      </c>
      <c r="K7" s="119" t="s">
        <v>179</v>
      </c>
    </row>
    <row r="8" spans="2:11" ht="27" customHeight="1" x14ac:dyDescent="0.25">
      <c r="B8" s="213" t="s">
        <v>148</v>
      </c>
      <c r="C8" s="219">
        <v>333</v>
      </c>
      <c r="D8" s="33">
        <v>550</v>
      </c>
      <c r="E8" s="220" t="s">
        <v>180</v>
      </c>
      <c r="F8" s="192">
        <f>SUM(C8:E8)</f>
        <v>883</v>
      </c>
      <c r="H8" s="114" t="s">
        <v>160</v>
      </c>
      <c r="I8" s="39">
        <v>197</v>
      </c>
      <c r="J8" s="39">
        <v>197</v>
      </c>
      <c r="K8" s="39"/>
    </row>
    <row r="9" spans="2:11" ht="27" customHeight="1" x14ac:dyDescent="0.25">
      <c r="B9" s="214" t="s">
        <v>149</v>
      </c>
      <c r="C9" s="221">
        <v>32</v>
      </c>
      <c r="D9" s="34">
        <v>51</v>
      </c>
      <c r="E9" s="222" t="s">
        <v>180</v>
      </c>
      <c r="F9" s="218">
        <f t="shared" ref="F9:F16" si="0">SUM(C9:E9)</f>
        <v>83</v>
      </c>
      <c r="H9" s="115" t="s">
        <v>161</v>
      </c>
      <c r="I9" s="36">
        <v>333</v>
      </c>
      <c r="J9" s="36">
        <v>550</v>
      </c>
      <c r="K9" s="36"/>
    </row>
    <row r="10" spans="2:11" ht="27" customHeight="1" x14ac:dyDescent="0.25">
      <c r="B10" s="215" t="s">
        <v>163</v>
      </c>
      <c r="C10" s="221">
        <v>333</v>
      </c>
      <c r="D10" s="34">
        <v>550</v>
      </c>
      <c r="E10" s="222" t="s">
        <v>180</v>
      </c>
      <c r="F10" s="218">
        <f t="shared" si="0"/>
        <v>883</v>
      </c>
      <c r="H10" s="116" t="s">
        <v>162</v>
      </c>
      <c r="I10" s="36">
        <v>32</v>
      </c>
      <c r="J10" s="36">
        <v>51</v>
      </c>
      <c r="K10" s="36"/>
    </row>
    <row r="11" spans="2:11" ht="27" customHeight="1" x14ac:dyDescent="0.25">
      <c r="B11" s="214" t="s">
        <v>164</v>
      </c>
      <c r="C11" s="223">
        <v>320</v>
      </c>
      <c r="D11" s="36">
        <v>328</v>
      </c>
      <c r="E11" s="222" t="s">
        <v>180</v>
      </c>
      <c r="F11" s="218">
        <f t="shared" si="0"/>
        <v>648</v>
      </c>
      <c r="H11" s="30"/>
      <c r="I11" s="126"/>
      <c r="J11" s="126"/>
    </row>
    <row r="12" spans="2:11" ht="27" customHeight="1" thickBot="1" x14ac:dyDescent="0.3">
      <c r="B12" s="214" t="s">
        <v>165</v>
      </c>
      <c r="C12" s="223">
        <v>331</v>
      </c>
      <c r="D12" s="36">
        <v>546</v>
      </c>
      <c r="E12" s="222" t="s">
        <v>180</v>
      </c>
      <c r="F12" s="218">
        <f t="shared" si="0"/>
        <v>877</v>
      </c>
      <c r="H12" s="30"/>
      <c r="I12" s="126"/>
      <c r="J12" s="126"/>
      <c r="K12" s="130"/>
    </row>
    <row r="13" spans="2:11" ht="27" customHeight="1" thickBot="1" x14ac:dyDescent="0.3">
      <c r="B13" s="214" t="s">
        <v>121</v>
      </c>
      <c r="C13" s="223">
        <v>12</v>
      </c>
      <c r="D13" s="36">
        <v>21</v>
      </c>
      <c r="E13" s="222" t="s">
        <v>180</v>
      </c>
      <c r="F13" s="218">
        <f t="shared" si="0"/>
        <v>33</v>
      </c>
      <c r="H13" s="25"/>
      <c r="I13" s="117" t="s">
        <v>171</v>
      </c>
      <c r="J13" s="118" t="s">
        <v>172</v>
      </c>
      <c r="K13" s="119" t="s">
        <v>179</v>
      </c>
    </row>
    <row r="14" spans="2:11" ht="27" customHeight="1" x14ac:dyDescent="0.25">
      <c r="B14" s="214" t="s">
        <v>175</v>
      </c>
      <c r="C14" s="223">
        <v>13</v>
      </c>
      <c r="D14" s="36">
        <v>21</v>
      </c>
      <c r="E14" s="222" t="s">
        <v>180</v>
      </c>
      <c r="F14" s="218">
        <f t="shared" si="0"/>
        <v>34</v>
      </c>
      <c r="H14" s="25" t="s">
        <v>166</v>
      </c>
      <c r="I14" s="127">
        <v>36</v>
      </c>
      <c r="J14" s="127">
        <v>37</v>
      </c>
      <c r="K14" s="36"/>
    </row>
    <row r="15" spans="2:11" ht="27" customHeight="1" x14ac:dyDescent="0.25">
      <c r="B15" s="216" t="s">
        <v>166</v>
      </c>
      <c r="C15" s="223">
        <v>36</v>
      </c>
      <c r="D15" s="36">
        <v>37</v>
      </c>
      <c r="E15" s="222" t="s">
        <v>180</v>
      </c>
      <c r="F15" s="218">
        <f t="shared" si="0"/>
        <v>73</v>
      </c>
      <c r="H15" s="115" t="s">
        <v>124</v>
      </c>
      <c r="I15" s="128">
        <v>40</v>
      </c>
      <c r="J15" s="128">
        <v>44</v>
      </c>
      <c r="K15" s="36"/>
    </row>
    <row r="16" spans="2:11" ht="27" customHeight="1" thickBot="1" x14ac:dyDescent="0.3">
      <c r="B16" s="217" t="s">
        <v>124</v>
      </c>
      <c r="C16" s="224">
        <v>40</v>
      </c>
      <c r="D16" s="212">
        <v>44</v>
      </c>
      <c r="E16" s="225" t="s">
        <v>180</v>
      </c>
      <c r="F16" s="193">
        <f t="shared" si="0"/>
        <v>84</v>
      </c>
      <c r="H16" s="207"/>
      <c r="I16" s="208"/>
      <c r="J16" s="208"/>
      <c r="K16" s="206"/>
    </row>
    <row r="17" spans="2:11" ht="27" customHeight="1" thickBot="1" x14ac:dyDescent="0.3">
      <c r="B17" s="289" t="s">
        <v>167</v>
      </c>
      <c r="C17" s="290"/>
      <c r="D17" s="290"/>
      <c r="E17" s="290"/>
      <c r="F17" s="291"/>
      <c r="H17" s="27"/>
      <c r="I17" s="28"/>
      <c r="J17" s="28"/>
      <c r="K17" s="28"/>
    </row>
    <row r="18" spans="2:11" ht="15.75" thickBot="1" x14ac:dyDescent="0.3">
      <c r="B18" s="27"/>
      <c r="C18" s="28"/>
      <c r="D18" s="28"/>
      <c r="E18" s="28"/>
      <c r="F18" s="29"/>
      <c r="H18" s="122"/>
      <c r="I18" s="117" t="s">
        <v>171</v>
      </c>
      <c r="J18" s="118" t="s">
        <v>172</v>
      </c>
      <c r="K18" s="119" t="s">
        <v>179</v>
      </c>
    </row>
    <row r="19" spans="2:11" ht="24.75" customHeight="1" x14ac:dyDescent="0.25">
      <c r="B19" s="30"/>
      <c r="C19" s="30"/>
      <c r="D19" s="30"/>
      <c r="E19" s="30"/>
      <c r="F19" s="30"/>
      <c r="H19" s="25" t="s">
        <v>168</v>
      </c>
      <c r="I19" s="129">
        <v>333</v>
      </c>
      <c r="J19" s="129">
        <v>550</v>
      </c>
      <c r="K19" s="36"/>
    </row>
    <row r="20" spans="2:11" x14ac:dyDescent="0.25">
      <c r="B20" s="27"/>
      <c r="C20" s="28"/>
      <c r="D20" s="28"/>
      <c r="E20" s="28"/>
      <c r="F20" s="30"/>
      <c r="H20" s="25" t="s">
        <v>169</v>
      </c>
      <c r="I20" s="129">
        <v>320</v>
      </c>
      <c r="J20" s="129">
        <v>328</v>
      </c>
      <c r="K20" s="36"/>
    </row>
    <row r="21" spans="2:11" x14ac:dyDescent="0.25">
      <c r="B21" s="32"/>
      <c r="C21" s="28"/>
      <c r="D21" s="28"/>
      <c r="E21" s="28"/>
      <c r="F21" s="30"/>
      <c r="H21" s="25" t="s">
        <v>170</v>
      </c>
      <c r="I21" s="129">
        <v>331</v>
      </c>
      <c r="J21" s="129">
        <v>546</v>
      </c>
      <c r="K21" s="36"/>
    </row>
    <row r="22" spans="2:11" x14ac:dyDescent="0.25">
      <c r="B22" s="32"/>
      <c r="C22" s="28"/>
      <c r="D22" s="28"/>
      <c r="E22" s="28"/>
      <c r="F22" s="30"/>
    </row>
    <row r="23" spans="2:11" x14ac:dyDescent="0.25">
      <c r="B23" s="32"/>
      <c r="C23" s="28"/>
      <c r="D23" s="28"/>
      <c r="E23" s="28"/>
      <c r="F23" s="30"/>
    </row>
    <row r="24" spans="2:11" x14ac:dyDescent="0.25">
      <c r="B24" s="32"/>
      <c r="C24" s="28"/>
      <c r="D24" s="28"/>
      <c r="E24" s="28"/>
      <c r="F24" s="30"/>
    </row>
    <row r="25" spans="2:11" x14ac:dyDescent="0.25">
      <c r="B25" s="32"/>
      <c r="C25" s="28"/>
      <c r="D25" s="28"/>
      <c r="E25" s="28"/>
      <c r="F25" s="30"/>
    </row>
    <row r="26" spans="2:11" x14ac:dyDescent="0.25">
      <c r="B26" s="32"/>
      <c r="C26" s="28"/>
      <c r="D26" s="28"/>
      <c r="E26" s="28"/>
      <c r="F26" s="30"/>
    </row>
    <row r="27" spans="2:11" x14ac:dyDescent="0.25">
      <c r="B27" s="32"/>
      <c r="C27" s="28"/>
      <c r="D27" s="28"/>
      <c r="E27" s="28"/>
      <c r="F27" s="30"/>
    </row>
    <row r="28" spans="2:11" x14ac:dyDescent="0.25">
      <c r="B28" s="32"/>
      <c r="C28" s="28"/>
      <c r="D28" s="28"/>
      <c r="E28" s="28"/>
      <c r="F28" s="30"/>
    </row>
    <row r="29" spans="2:11" x14ac:dyDescent="0.25">
      <c r="B29" s="32"/>
      <c r="C29" s="28"/>
      <c r="D29" s="28"/>
      <c r="E29" s="28"/>
      <c r="F29" s="30"/>
    </row>
    <row r="30" spans="2:11" x14ac:dyDescent="0.25">
      <c r="B30" s="27"/>
      <c r="C30" s="28"/>
      <c r="D30" s="28"/>
      <c r="E30" s="28"/>
      <c r="F30" s="30"/>
    </row>
    <row r="31" spans="2:11" x14ac:dyDescent="0.25">
      <c r="B31" s="27"/>
      <c r="C31" s="28"/>
      <c r="D31" s="28"/>
      <c r="E31" s="28"/>
      <c r="F31" s="30"/>
    </row>
    <row r="32" spans="2:11" x14ac:dyDescent="0.25">
      <c r="B32" s="31"/>
    </row>
  </sheetData>
  <mergeCells count="7">
    <mergeCell ref="B17:F17"/>
    <mergeCell ref="C1:F1"/>
    <mergeCell ref="B5:F5"/>
    <mergeCell ref="H5:K5"/>
    <mergeCell ref="B6:B7"/>
    <mergeCell ref="C6:E6"/>
    <mergeCell ref="F6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80" zoomScaleNormal="80" workbookViewId="0">
      <selection activeCell="J20" sqref="J20"/>
    </sheetView>
  </sheetViews>
  <sheetFormatPr baseColWidth="10" defaultColWidth="11.42578125" defaultRowHeight="15" x14ac:dyDescent="0.25"/>
  <cols>
    <col min="1" max="1" width="11.42578125" style="2"/>
    <col min="2" max="2" width="35.7109375" style="2" customWidth="1"/>
    <col min="3" max="7" width="11.7109375" style="2" customWidth="1"/>
    <col min="8" max="8" width="11.42578125" style="2"/>
    <col min="9" max="9" width="25.28515625" style="2" customWidth="1"/>
    <col min="10" max="16384" width="11.42578125" style="2"/>
  </cols>
  <sheetData>
    <row r="1" spans="2:13" ht="29.25" customHeight="1" x14ac:dyDescent="0.25">
      <c r="C1" s="282" t="s">
        <v>154</v>
      </c>
      <c r="D1" s="282"/>
      <c r="E1" s="282"/>
      <c r="F1" s="282"/>
      <c r="G1" s="282"/>
    </row>
    <row r="2" spans="2:13" x14ac:dyDescent="0.25">
      <c r="G2" s="23" t="s">
        <v>181</v>
      </c>
    </row>
    <row r="3" spans="2:13" ht="18.75" x14ac:dyDescent="0.3">
      <c r="G3" s="24" t="s">
        <v>156</v>
      </c>
    </row>
    <row r="4" spans="2:13" ht="7.5" customHeight="1" x14ac:dyDescent="0.25"/>
    <row r="5" spans="2:13" ht="16.5" thickBot="1" x14ac:dyDescent="0.3">
      <c r="B5" s="283" t="s">
        <v>157</v>
      </c>
      <c r="C5" s="283"/>
      <c r="D5" s="283"/>
      <c r="E5" s="283"/>
      <c r="F5" s="283"/>
      <c r="G5" s="283"/>
      <c r="I5" s="284"/>
      <c r="J5" s="284"/>
      <c r="K5" s="284"/>
      <c r="L5" s="284"/>
    </row>
    <row r="6" spans="2:13" ht="15.75" thickBot="1" x14ac:dyDescent="0.3">
      <c r="B6" s="285" t="s">
        <v>158</v>
      </c>
      <c r="C6" s="294">
        <v>2015</v>
      </c>
      <c r="D6" s="295"/>
      <c r="E6" s="295"/>
      <c r="F6" s="296"/>
      <c r="G6" s="285" t="s">
        <v>21</v>
      </c>
      <c r="I6" s="239"/>
      <c r="J6" s="239"/>
      <c r="K6" s="239"/>
      <c r="L6" s="239"/>
    </row>
    <row r="7" spans="2:13" ht="15.75" thickBot="1" x14ac:dyDescent="0.3">
      <c r="B7" s="297"/>
      <c r="C7" s="117" t="s">
        <v>171</v>
      </c>
      <c r="D7" s="118" t="s">
        <v>172</v>
      </c>
      <c r="E7" s="118" t="s">
        <v>179</v>
      </c>
      <c r="F7" s="120" t="s">
        <v>182</v>
      </c>
      <c r="G7" s="293"/>
      <c r="I7" s="25"/>
      <c r="J7" s="165" t="s">
        <v>171</v>
      </c>
      <c r="K7" s="165" t="s">
        <v>172</v>
      </c>
      <c r="L7" s="165" t="s">
        <v>179</v>
      </c>
      <c r="M7" s="165" t="s">
        <v>182</v>
      </c>
    </row>
    <row r="8" spans="2:13" ht="27" customHeight="1" x14ac:dyDescent="0.25">
      <c r="B8" s="18" t="s">
        <v>159</v>
      </c>
      <c r="C8" s="112">
        <v>64</v>
      </c>
      <c r="D8" s="112"/>
      <c r="E8" s="113"/>
      <c r="F8" s="111"/>
      <c r="G8" s="150">
        <f>SUM(C8:F8)</f>
        <v>64</v>
      </c>
      <c r="I8" s="114" t="s">
        <v>160</v>
      </c>
      <c r="J8" s="36">
        <v>64</v>
      </c>
      <c r="K8" s="36"/>
      <c r="L8" s="36"/>
      <c r="M8" s="36"/>
    </row>
    <row r="9" spans="2:13" ht="27" customHeight="1" x14ac:dyDescent="0.25">
      <c r="B9" s="19" t="s">
        <v>148</v>
      </c>
      <c r="C9" s="34">
        <v>506</v>
      </c>
      <c r="D9" s="34"/>
      <c r="E9" s="36"/>
      <c r="F9" s="111"/>
      <c r="G9" s="166">
        <f>SUM(C9:E9)</f>
        <v>506</v>
      </c>
      <c r="I9" s="115" t="s">
        <v>161</v>
      </c>
      <c r="J9" s="36">
        <v>506</v>
      </c>
      <c r="K9" s="36"/>
      <c r="L9" s="36"/>
      <c r="M9" s="36"/>
    </row>
    <row r="10" spans="2:13" ht="27" customHeight="1" x14ac:dyDescent="0.25">
      <c r="B10" s="20" t="s">
        <v>149</v>
      </c>
      <c r="C10" s="34">
        <v>9</v>
      </c>
      <c r="D10" s="34"/>
      <c r="E10" s="36"/>
      <c r="F10" s="111"/>
      <c r="G10" s="166">
        <f>SUM(C10:E10)</f>
        <v>9</v>
      </c>
      <c r="I10" s="116" t="s">
        <v>162</v>
      </c>
      <c r="J10" s="36">
        <v>9</v>
      </c>
      <c r="K10" s="36"/>
      <c r="L10" s="36"/>
      <c r="M10" s="36"/>
    </row>
    <row r="11" spans="2:13" ht="27" customHeight="1" x14ac:dyDescent="0.25">
      <c r="B11" s="19" t="s">
        <v>163</v>
      </c>
      <c r="C11" s="35">
        <v>378</v>
      </c>
      <c r="D11" s="36"/>
      <c r="E11" s="36"/>
      <c r="F11" s="111"/>
      <c r="G11" s="166">
        <f>SUM(C11:F11)</f>
        <v>378</v>
      </c>
      <c r="I11" s="30"/>
      <c r="J11" s="126"/>
      <c r="K11" s="126"/>
    </row>
    <row r="12" spans="2:13" ht="27" customHeight="1" x14ac:dyDescent="0.25">
      <c r="B12" s="19" t="s">
        <v>164</v>
      </c>
      <c r="C12" s="121">
        <v>363</v>
      </c>
      <c r="D12" s="36"/>
      <c r="E12" s="36"/>
      <c r="F12" s="111"/>
      <c r="G12" s="166">
        <f>SUM(C12:F12)</f>
        <v>363</v>
      </c>
      <c r="I12" s="30"/>
      <c r="J12" s="126"/>
      <c r="K12" s="126"/>
      <c r="L12" s="130"/>
    </row>
    <row r="13" spans="2:13" ht="27" customHeight="1" x14ac:dyDescent="0.25">
      <c r="B13" s="19" t="s">
        <v>165</v>
      </c>
      <c r="C13" s="121">
        <v>379</v>
      </c>
      <c r="D13" s="36"/>
      <c r="E13" s="36"/>
      <c r="F13" s="111"/>
      <c r="G13" s="166">
        <f>SUM(C13:F13)</f>
        <v>379</v>
      </c>
      <c r="I13" s="25"/>
      <c r="J13" s="165" t="s">
        <v>171</v>
      </c>
      <c r="K13" s="165" t="s">
        <v>172</v>
      </c>
      <c r="L13" s="165" t="s">
        <v>179</v>
      </c>
      <c r="M13" s="165" t="s">
        <v>182</v>
      </c>
    </row>
    <row r="14" spans="2:13" ht="27" customHeight="1" x14ac:dyDescent="0.25">
      <c r="B14" s="19" t="s">
        <v>166</v>
      </c>
      <c r="C14" s="121">
        <v>30</v>
      </c>
      <c r="D14" s="36"/>
      <c r="E14" s="36"/>
      <c r="F14" s="111"/>
      <c r="G14" s="166">
        <f>SUM(C14:F14)</f>
        <v>30</v>
      </c>
      <c r="I14" s="25" t="s">
        <v>166</v>
      </c>
      <c r="J14" s="127">
        <v>30</v>
      </c>
      <c r="K14" s="127"/>
      <c r="L14" s="36"/>
      <c r="M14" s="36"/>
    </row>
    <row r="15" spans="2:13" ht="27" customHeight="1" thickBot="1" x14ac:dyDescent="0.3">
      <c r="B15" s="125" t="s">
        <v>124</v>
      </c>
      <c r="C15" s="121">
        <v>48</v>
      </c>
      <c r="D15" s="36"/>
      <c r="E15" s="36"/>
      <c r="F15" s="111"/>
      <c r="G15" s="166">
        <f>SUM(C15:F15)</f>
        <v>48</v>
      </c>
      <c r="I15" s="115" t="s">
        <v>124</v>
      </c>
      <c r="J15" s="128">
        <v>48</v>
      </c>
      <c r="K15" s="128"/>
      <c r="L15" s="36"/>
      <c r="M15" s="36"/>
    </row>
    <row r="16" spans="2:13" ht="27" customHeight="1" thickBot="1" x14ac:dyDescent="0.3">
      <c r="B16" s="279" t="s">
        <v>167</v>
      </c>
      <c r="C16" s="280"/>
      <c r="D16" s="280"/>
      <c r="E16" s="280"/>
      <c r="F16" s="280"/>
      <c r="G16" s="281"/>
      <c r="I16" s="27"/>
      <c r="J16" s="28"/>
      <c r="K16" s="28"/>
      <c r="L16" s="28"/>
    </row>
    <row r="17" spans="2:13" x14ac:dyDescent="0.25">
      <c r="B17" s="27"/>
      <c r="C17" s="28"/>
      <c r="D17" s="28"/>
      <c r="E17" s="28"/>
      <c r="F17" s="28"/>
      <c r="G17" s="29"/>
      <c r="I17" s="25"/>
      <c r="J17" s="165" t="s">
        <v>171</v>
      </c>
      <c r="K17" s="165" t="s">
        <v>172</v>
      </c>
      <c r="L17" s="165" t="s">
        <v>179</v>
      </c>
      <c r="M17" s="165" t="s">
        <v>182</v>
      </c>
    </row>
    <row r="18" spans="2:13" ht="24.75" customHeight="1" x14ac:dyDescent="0.25">
      <c r="B18" s="30"/>
      <c r="C18" s="30"/>
      <c r="D18" s="30"/>
      <c r="E18" s="30"/>
      <c r="F18" s="30"/>
      <c r="G18" s="30"/>
      <c r="I18" s="25" t="s">
        <v>168</v>
      </c>
      <c r="J18" s="129">
        <v>378</v>
      </c>
      <c r="K18" s="129"/>
      <c r="L18" s="36"/>
      <c r="M18" s="36"/>
    </row>
    <row r="19" spans="2:13" x14ac:dyDescent="0.25">
      <c r="B19" s="27"/>
      <c r="C19" s="28"/>
      <c r="D19" s="28"/>
      <c r="E19" s="28"/>
      <c r="F19" s="28"/>
      <c r="G19" s="30"/>
      <c r="I19" s="25" t="s">
        <v>169</v>
      </c>
      <c r="J19" s="129">
        <v>363</v>
      </c>
      <c r="K19" s="129"/>
      <c r="L19" s="36"/>
      <c r="M19" s="36"/>
    </row>
    <row r="20" spans="2:13" x14ac:dyDescent="0.25">
      <c r="B20" s="32"/>
      <c r="C20" s="28"/>
      <c r="D20" s="28"/>
      <c r="E20" s="28"/>
      <c r="F20" s="28"/>
      <c r="G20" s="30"/>
      <c r="I20" s="25" t="s">
        <v>170</v>
      </c>
      <c r="J20" s="129">
        <v>379</v>
      </c>
      <c r="K20" s="129"/>
      <c r="L20" s="36"/>
      <c r="M20" s="36"/>
    </row>
    <row r="21" spans="2:13" x14ac:dyDescent="0.25">
      <c r="B21" s="32"/>
      <c r="C21" s="28"/>
      <c r="D21" s="28"/>
      <c r="E21" s="28"/>
      <c r="F21" s="28"/>
      <c r="G21" s="30"/>
    </row>
    <row r="22" spans="2:13" x14ac:dyDescent="0.25">
      <c r="B22" s="32"/>
      <c r="C22" s="28"/>
      <c r="D22" s="28"/>
      <c r="E22" s="28"/>
      <c r="F22" s="28"/>
      <c r="G22" s="30"/>
    </row>
    <row r="23" spans="2:13" x14ac:dyDescent="0.25">
      <c r="B23" s="32"/>
      <c r="C23" s="28"/>
      <c r="D23" s="28"/>
      <c r="E23" s="28"/>
      <c r="F23" s="28"/>
      <c r="G23" s="30"/>
    </row>
    <row r="24" spans="2:13" x14ac:dyDescent="0.25">
      <c r="B24" s="32"/>
      <c r="C24" s="28"/>
      <c r="D24" s="28"/>
      <c r="E24" s="28"/>
      <c r="F24" s="28"/>
      <c r="G24" s="30"/>
    </row>
    <row r="25" spans="2:13" x14ac:dyDescent="0.25">
      <c r="B25" s="32"/>
      <c r="C25" s="28"/>
      <c r="D25" s="28"/>
      <c r="E25" s="28"/>
      <c r="F25" s="28"/>
      <c r="G25" s="30"/>
    </row>
    <row r="26" spans="2:13" x14ac:dyDescent="0.25">
      <c r="B26" s="32"/>
      <c r="C26" s="28"/>
      <c r="D26" s="28"/>
      <c r="E26" s="28"/>
      <c r="F26" s="28"/>
      <c r="G26" s="30"/>
    </row>
    <row r="27" spans="2:13" x14ac:dyDescent="0.25">
      <c r="B27" s="32"/>
      <c r="C27" s="28"/>
      <c r="D27" s="28"/>
      <c r="E27" s="28"/>
      <c r="F27" s="28"/>
      <c r="G27" s="30"/>
    </row>
    <row r="28" spans="2:13" x14ac:dyDescent="0.25">
      <c r="B28" s="32"/>
      <c r="C28" s="28"/>
      <c r="D28" s="28"/>
      <c r="E28" s="28"/>
      <c r="F28" s="28"/>
      <c r="G28" s="30"/>
    </row>
    <row r="29" spans="2:13" x14ac:dyDescent="0.25">
      <c r="B29" s="27"/>
      <c r="C29" s="28"/>
      <c r="D29" s="28"/>
      <c r="E29" s="28"/>
      <c r="F29" s="28"/>
      <c r="G29" s="30"/>
    </row>
    <row r="30" spans="2:13" x14ac:dyDescent="0.25">
      <c r="B30" s="27"/>
      <c r="C30" s="28"/>
      <c r="D30" s="28"/>
      <c r="E30" s="28"/>
      <c r="F30" s="28"/>
      <c r="G30" s="30"/>
    </row>
    <row r="31" spans="2:13" x14ac:dyDescent="0.25">
      <c r="B31" s="31"/>
    </row>
  </sheetData>
  <mergeCells count="7">
    <mergeCell ref="C1:G1"/>
    <mergeCell ref="B5:G5"/>
    <mergeCell ref="I5:L5"/>
    <mergeCell ref="G6:G7"/>
    <mergeCell ref="B16:G16"/>
    <mergeCell ref="C6:F6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2015</vt:lpstr>
      <vt:lpstr>1er trimestre</vt:lpstr>
      <vt:lpstr>2DO trimestre</vt:lpstr>
      <vt:lpstr>3ER TRIMESTRE</vt:lpstr>
      <vt:lpstr>4TO TRIMESTRE</vt:lpstr>
      <vt:lpstr>'2015'!Títulos_a_imprimir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cbarajas</dc:creator>
  <cp:keywords/>
  <dc:description/>
  <cp:lastModifiedBy>Delia</cp:lastModifiedBy>
  <cp:revision/>
  <dcterms:created xsi:type="dcterms:W3CDTF">2013-04-15T13:32:14Z</dcterms:created>
  <dcterms:modified xsi:type="dcterms:W3CDTF">2017-03-16T02:18:17Z</dcterms:modified>
  <cp:category/>
  <cp:contentStatus/>
</cp:coreProperties>
</file>